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720"/>
  </bookViews>
  <sheets>
    <sheet name="2024 сф" sheetId="38" r:id="rId1"/>
    <sheet name="2024 зф" sheetId="37" r:id="rId2"/>
    <sheet name="інф для 2023" sheetId="36" r:id="rId3"/>
    <sheet name="інф для 2022" sheetId="35" r:id="rId4"/>
    <sheet name="2023" sheetId="32" r:id="rId5"/>
    <sheet name="2022" sheetId="34" r:id="rId6"/>
  </sheets>
  <definedNames>
    <definedName name="_xlnm.Print_Area" localSheetId="5">'2022'!$A$1:$H$93</definedName>
    <definedName name="_xlnm.Print_Area" localSheetId="1">'2024 зф'!$A$1:$H$71</definedName>
    <definedName name="_xlnm.Print_Area" localSheetId="0">'2024 сф'!$A$1:$H$48</definedName>
    <definedName name="_xlnm.Print_Area" localSheetId="3">'інф для 2022'!$A$1:$H$91</definedName>
    <definedName name="_xlnm.Print_Area" localSheetId="2">'інф для 2023'!$A$1:$H$66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8" i="38"/>
  <c r="G32"/>
  <c r="G41" l="1"/>
  <c r="G34"/>
  <c r="G25"/>
  <c r="G22"/>
  <c r="G19"/>
  <c r="G8"/>
  <c r="G64" i="37"/>
  <c r="G40"/>
  <c r="G37"/>
  <c r="G8"/>
  <c r="G45"/>
  <c r="G42"/>
  <c r="G57" s="1"/>
  <c r="G48"/>
  <c r="G46"/>
  <c r="G12"/>
  <c r="G34" s="1"/>
  <c r="G69"/>
  <c r="G71" s="1"/>
  <c r="G24" i="36" l="1"/>
  <c r="P37" l="1"/>
  <c r="P39" s="1"/>
  <c r="P31"/>
  <c r="P33" s="1"/>
  <c r="P23"/>
  <c r="P25" s="1"/>
  <c r="P18"/>
  <c r="P20" s="1"/>
  <c r="P8"/>
  <c r="P10" s="1"/>
  <c r="G32"/>
  <c r="G34" s="1"/>
  <c r="G64"/>
  <c r="G66" s="1"/>
  <c r="G57"/>
  <c r="G59" s="1"/>
  <c r="G48"/>
  <c r="G50" s="1"/>
  <c r="G27"/>
  <c r="G8"/>
  <c r="G10" s="1"/>
  <c r="P19" i="35"/>
  <c r="G29" i="36" l="1"/>
  <c r="P26" i="35"/>
  <c r="P28" s="1"/>
  <c r="P21"/>
  <c r="P8"/>
  <c r="G84"/>
  <c r="G86" s="1"/>
  <c r="G77"/>
  <c r="G79" s="1"/>
  <c r="G65"/>
  <c r="G64"/>
  <c r="G62"/>
  <c r="G50"/>
  <c r="G52" s="1"/>
  <c r="G41"/>
  <c r="G44" s="1"/>
  <c r="G46" s="1"/>
  <c r="G34"/>
  <c r="G31"/>
  <c r="G27"/>
  <c r="G26"/>
  <c r="G21"/>
  <c r="G14"/>
  <c r="G16" s="1"/>
  <c r="G7"/>
  <c r="G67" l="1"/>
  <c r="G69" s="1"/>
  <c r="G35"/>
  <c r="P10"/>
  <c r="G37"/>
  <c r="G20"/>
  <c r="G22" s="1"/>
  <c r="G6"/>
  <c r="G8" s="1"/>
  <c r="G21" i="34"/>
  <c r="G7"/>
  <c r="G86"/>
  <c r="G88" s="1"/>
  <c r="G78"/>
  <c r="G80" s="1"/>
  <c r="G50"/>
  <c r="G52" s="1"/>
  <c r="G14"/>
  <c r="G64"/>
  <c r="G65"/>
  <c r="G62"/>
  <c r="G41"/>
  <c r="G44" s="1"/>
  <c r="G46" s="1"/>
  <c r="G34"/>
  <c r="G31"/>
  <c r="G27"/>
  <c r="G26"/>
  <c r="G38" i="32"/>
  <c r="G36"/>
  <c r="G35"/>
  <c r="G39" s="1"/>
  <c r="G16"/>
  <c r="G15"/>
  <c r="G14"/>
  <c r="G13"/>
  <c r="G10"/>
  <c r="G5"/>
  <c r="G7" s="1"/>
  <c r="G2" s="1"/>
  <c r="G43" l="1"/>
  <c r="G35" i="34"/>
  <c r="G67"/>
  <c r="G69" s="1"/>
  <c r="G16"/>
  <c r="G37" l="1"/>
  <c r="G20"/>
  <c r="G22" s="1"/>
  <c r="G6"/>
  <c r="G8" s="1"/>
</calcChain>
</file>

<file path=xl/sharedStrings.xml><?xml version="1.0" encoding="utf-8"?>
<sst xmlns="http://schemas.openxmlformats.org/spreadsheetml/2006/main" count="418" uniqueCount="196">
  <si>
    <t>ХЗДО №26  "Кульбабка"</t>
  </si>
  <si>
    <t>Додаток</t>
  </si>
  <si>
    <t>КЕКВ 2200 "Використання товарів і послуг"</t>
  </si>
  <si>
    <t xml:space="preserve">КЕКВ 2210 “Предмети, матеріали, обладнання та інвентар”                                       </t>
  </si>
  <si>
    <t>350 грн. на дитину</t>
  </si>
  <si>
    <t>371</t>
  </si>
  <si>
    <t>*</t>
  </si>
  <si>
    <t>350</t>
  </si>
  <si>
    <t xml:space="preserve">Всього по КЕКВ 2210: </t>
  </si>
  <si>
    <t xml:space="preserve">КЕКВ 2220 “Медикаменти та перев’язувальні матеріали”                                                  </t>
  </si>
  <si>
    <t>Медикаменти 371 діт.*10,00 грн.</t>
  </si>
  <si>
    <t xml:space="preserve">Всього по КЕКВ 2220 : </t>
  </si>
  <si>
    <t xml:space="preserve">КЕКВ 2230 “Продукти харчування”                                                                                     </t>
  </si>
  <si>
    <t xml:space="preserve">середньофактичне відвідування в д/з     </t>
  </si>
  <si>
    <t>д/д*</t>
  </si>
  <si>
    <t>194 днів*</t>
  </si>
  <si>
    <t>пільговики по садочку 100%</t>
  </si>
  <si>
    <t>дітей*</t>
  </si>
  <si>
    <t>50%</t>
  </si>
  <si>
    <t>34,3</t>
  </si>
  <si>
    <t>літні місяці</t>
  </si>
  <si>
    <t>49 день*</t>
  </si>
  <si>
    <t>Всього по КЕКВ 2230:</t>
  </si>
  <si>
    <t xml:space="preserve">КЕКВ 2240 «Оплата послуг (крім комунальних)»    </t>
  </si>
  <si>
    <t>Послуги з цілодобового спостереження за пожежним станом</t>
  </si>
  <si>
    <t>Повірка ваг, гирів</t>
  </si>
  <si>
    <t>Заміри опору, ізоляції</t>
  </si>
  <si>
    <t>Повірка пожежних гідрантів</t>
  </si>
  <si>
    <t>Повірка діелектричних рукавиць</t>
  </si>
  <si>
    <t>Повірка вогнегасників</t>
  </si>
  <si>
    <t>Надання послуг відповідно до санітарного регламенту</t>
  </si>
  <si>
    <t xml:space="preserve">медичний огляд працівників </t>
  </si>
  <si>
    <t>медичний огляд працівників з шкідливими умовами праці</t>
  </si>
  <si>
    <t>обслуговування програм</t>
  </si>
  <si>
    <t>чистка бойлерів</t>
  </si>
  <si>
    <t>поточний ремонт бойлерів, котлів</t>
  </si>
  <si>
    <t>інформаційно-консультаційні послуги з використання КП</t>
  </si>
  <si>
    <t>Послуги звязку:</t>
  </si>
  <si>
    <t>(абонплата )</t>
  </si>
  <si>
    <t xml:space="preserve">дератизація                                               </t>
  </si>
  <si>
    <t>заправка катриджів</t>
  </si>
  <si>
    <t>Послуги інтернету</t>
  </si>
  <si>
    <t xml:space="preserve">Всього по КЕКВ 2240: </t>
  </si>
  <si>
    <t>Всього по закладу:</t>
  </si>
  <si>
    <t>Директор</t>
  </si>
  <si>
    <t>Катерина ПАРАЩУК</t>
  </si>
  <si>
    <t>Головний бухгалтер</t>
  </si>
  <si>
    <t>Ольга НОСОВА</t>
  </si>
  <si>
    <t xml:space="preserve">КЕКВ 2210 «Предмети, матеріали, обладнання та інвентар»    </t>
  </si>
  <si>
    <t>Миючі засоби, дезенфікуючі, поліетеленова продукція</t>
  </si>
  <si>
    <t>Лічильник (для опалення)</t>
  </si>
  <si>
    <t>Новорічні подарунки</t>
  </si>
  <si>
    <t>Вироби домашнього текстилю (рушники)</t>
  </si>
  <si>
    <t>Будівельни матеріали для проведення ресонту господарським способом</t>
  </si>
  <si>
    <t>Матеріали для ремонту водомереж (крани, вентелі)</t>
  </si>
  <si>
    <t>Матеріали для ремонту електромереж (лампи)</t>
  </si>
  <si>
    <t xml:space="preserve">КЕКВ 2220 «Медикаменти та перев’язувальні матеріали»    </t>
  </si>
  <si>
    <t xml:space="preserve">Всього по КЕКВ 2220: </t>
  </si>
  <si>
    <t>Канцтовари</t>
  </si>
  <si>
    <t>Медикаменти</t>
  </si>
  <si>
    <t>Медичні матеріали (рукавички)</t>
  </si>
  <si>
    <t>Вимірювач артер.тиску</t>
  </si>
  <si>
    <t>Повірка водолічильника</t>
  </si>
  <si>
    <t>Послуга з мікробіологічних та паразитологічнихдосліджень</t>
  </si>
  <si>
    <t>Технічне обслуговування обладнання внутрішніх тепломереж</t>
  </si>
  <si>
    <t>Послуги з ремонту і технічн. обслуговування вимірювал.приладів</t>
  </si>
  <si>
    <t>Невикористано по КЕКВ 2240</t>
  </si>
  <si>
    <t>Невикористано по КЕКВ 2220</t>
  </si>
  <si>
    <t>Невикористано по КЕКВ 2210</t>
  </si>
  <si>
    <t xml:space="preserve">КЕКВ 2270 «Оплата комунальних послуг та енергоносіїв»    </t>
  </si>
  <si>
    <t>КЕКВ 2273" Оплата електроенергії"</t>
  </si>
  <si>
    <t>КЕКВ 2275 "Оплата інших енергоносіїв та інших комунальних послуг"</t>
  </si>
  <si>
    <t>КЕКВ 2271 "Оплата теплопостачанн"</t>
  </si>
  <si>
    <t>КЕКВ 2272 "Оплата водопостачання та водовідведення"</t>
  </si>
  <si>
    <t xml:space="preserve">КЕКВ 2280 «Дослідження і розробки, окремі заходи по реалізації державних (регіональних) програм»    </t>
  </si>
  <si>
    <t>КЕКВ 2282 "Окремі заходи по реалізації державних (регіональних) програм, не віднесені до заходів розвитку"</t>
  </si>
  <si>
    <t>Невикористано по КЕКВ 2280</t>
  </si>
  <si>
    <t>Невикористано по КЕКВ 2270</t>
  </si>
  <si>
    <t>Невикористано по КЕКВ 2230</t>
  </si>
  <si>
    <t>Продукти харчування</t>
  </si>
  <si>
    <t>Невикористано по КЕКВ 2200</t>
  </si>
  <si>
    <t>КЕКВ 2100 "Оплата праці і нарахування на заробітну плату"</t>
  </si>
  <si>
    <t>КЕКВ 2110 "Оплата праці"</t>
  </si>
  <si>
    <t>КЕКВ 2120 "Нарахування на оплату праці"</t>
  </si>
  <si>
    <t>Освоєно по КЕКВ 2210 всього:</t>
  </si>
  <si>
    <t>Освоєно по КЕКВ 2100 всього:</t>
  </si>
  <si>
    <t>Невикористано по КЕКВ 2100</t>
  </si>
  <si>
    <t>Освоєно по КЕКВ 2220 всього:</t>
  </si>
  <si>
    <t>Освоєно по КЕКВ 2230 всього:</t>
  </si>
  <si>
    <t>Освоєно по КЕКВ 2240 всього:</t>
  </si>
  <si>
    <t>Освоєно по КЕКВ 2270 всього:</t>
  </si>
  <si>
    <t>Освоєно по КЕКВ 2280 всього:</t>
  </si>
  <si>
    <t>КЕКВ 2000 "Поточні видатки"</t>
  </si>
  <si>
    <t>Освоєно по КЕКВ 2000 всього:</t>
  </si>
  <si>
    <t>Невикористано по КЕКВ 2000 всього:</t>
  </si>
  <si>
    <t>Хмельницький заклад дошкільної освіти №26 «Кульбабка» Хмельницької міської ради Хмельницької області</t>
  </si>
  <si>
    <t>Розшифровка по кодах кошторису на 2022 рік (уточнена)</t>
  </si>
  <si>
    <t>Загальний фонд</t>
  </si>
  <si>
    <t>Освоєно по КЕКВ 2200 всього:</t>
  </si>
  <si>
    <t xml:space="preserve">Всього по КЕКВ 2200: </t>
  </si>
  <si>
    <t xml:space="preserve">Всього по КЕКВ 2100: </t>
  </si>
  <si>
    <t xml:space="preserve">Всього по КЕКВ 2230: </t>
  </si>
  <si>
    <t xml:space="preserve">Всього по КЕКВ 2270: </t>
  </si>
  <si>
    <t xml:space="preserve">Всього по КЕКВ 2280: </t>
  </si>
  <si>
    <t>Інструменти для проведення ремонту господарським способом</t>
  </si>
  <si>
    <t>Спеціальний фонд</t>
  </si>
  <si>
    <t>Послуги звя`зку</t>
  </si>
  <si>
    <t>Послуги заправка катриджів</t>
  </si>
  <si>
    <t>Послуги з адмiністрування програмного забезпечення (МЕДОК)</t>
  </si>
  <si>
    <t>Послуги з адмiністрування програмного забезпечення (Агрософт)</t>
  </si>
  <si>
    <t xml:space="preserve"> (Борг) Матерiали та iнструменти для госп.дiяльностi</t>
  </si>
  <si>
    <t>(Борг) Поточний ремонт з усунення аварійного стану санвузлів приміщення</t>
  </si>
  <si>
    <t>погашен. кредит.заборг.за лiчильник води</t>
  </si>
  <si>
    <t>(Борг) погашен. кредит.заборг. за меблi (гардероб дитяч.)</t>
  </si>
  <si>
    <t>за палив.мастильнi матер.(бензин А-95)</t>
  </si>
  <si>
    <t>за матер. для проведення ремонтних робiт госп.спос.</t>
  </si>
  <si>
    <t>за матер. для проведення ремонтних робiт госп.спос</t>
  </si>
  <si>
    <t>за полiтелен. продукц. для пакув.вiдходiв</t>
  </si>
  <si>
    <t>за санiтар.-гiгiєнiч. продукц.</t>
  </si>
  <si>
    <t>проведення ремонт.робiт господ.способом (плитка)</t>
  </si>
  <si>
    <t xml:space="preserve">послуги звязку </t>
  </si>
  <si>
    <t>послуга з мiкробiолог.дослiдженьпослуги профiлакт.огляди лiкаря-психiатра</t>
  </si>
  <si>
    <t>Технічне обслуговування обладнання внутрішніх електромереж</t>
  </si>
  <si>
    <t>(кредиторська заборгованість за 2022р.) Технічне обслуговування обладнання внутрішніх електромереж</t>
  </si>
  <si>
    <t xml:space="preserve"> посл.у сферi поводж.зi смiт.та вiдх</t>
  </si>
  <si>
    <t>Продукти харчування(на 01.06.2023р)</t>
  </si>
  <si>
    <t>за послуги дистанцiйного обслуговув.програм.забезпеч</t>
  </si>
  <si>
    <t>за послуги з поточ.ремон.та обс.комп.,орг.тех</t>
  </si>
  <si>
    <t>персональний комп. в комплектi</t>
  </si>
  <si>
    <t>Освоєно по КЕКВ 3110 всього:</t>
  </si>
  <si>
    <t xml:space="preserve">Всього по КЕКВ 3110: </t>
  </si>
  <si>
    <t xml:space="preserve">КЕКВ 3110 </t>
  </si>
  <si>
    <t xml:space="preserve"> придбання конструкційних матерiалів (клей, фарба, цемент, кiсточки, валiк..)</t>
  </si>
  <si>
    <t>придбання комплект.деталей для ремонту вироб.та невироб.облад.(Тени)</t>
  </si>
  <si>
    <t xml:space="preserve"> придбання комплект.деталей для ремонту вироб.та невироб.облад. (Тени)</t>
  </si>
  <si>
    <t xml:space="preserve"> за канцелярскі товари</t>
  </si>
  <si>
    <t xml:space="preserve"> за миючi та дезинф. засоби</t>
  </si>
  <si>
    <t>за матер. для ремонту водомереж (змішувач настінний)</t>
  </si>
  <si>
    <t>придб. дверних блокiв з мет.пiдготов.до провед.опалюв.сезону(аварійні двері)</t>
  </si>
  <si>
    <t>придбання комплект.деталей для ремонту вироб.та первин.обладн.(терморегулятор)</t>
  </si>
  <si>
    <t>Розшифровка по кодах кошторису на 01.06.2023 рік</t>
  </si>
  <si>
    <t>за килимок гумовий дiелектричний</t>
  </si>
  <si>
    <t>за елементи елект.схем (розетки, вимикач.)</t>
  </si>
  <si>
    <t>за придбан.iнвент. для проведен.ремонт.робiт господ.способом</t>
  </si>
  <si>
    <t>за кухонне приладдя, товари для дому та госп.прил</t>
  </si>
  <si>
    <t>за тени котловi</t>
  </si>
  <si>
    <t>за фарби</t>
  </si>
  <si>
    <t>за столярнi вироби (дитячий замок)</t>
  </si>
  <si>
    <t>за матерiали для ремонту водомереж</t>
  </si>
  <si>
    <t>за  придбанн рушникiв</t>
  </si>
  <si>
    <t>за придбан.матерiалiв для проведен.ремонт.робiт господ.способом.</t>
  </si>
  <si>
    <t>за санiтар.-гiгiєнiч. продукц</t>
  </si>
  <si>
    <t>за конструкцiйнi матерiали (ПСБ, клей, дюбель, сiтка..)</t>
  </si>
  <si>
    <t>за придбан.матерiалiв для проведен.ремонт.робiт господ.способом</t>
  </si>
  <si>
    <t>за придбання кухоного приладдя, товари для дому та господ. i прилад.закл.грамод.харчув.</t>
  </si>
  <si>
    <t>за миючi та дезинф. засоби</t>
  </si>
  <si>
    <t xml:space="preserve"> за придбання матерiалiв для ремонту електромереж</t>
  </si>
  <si>
    <t xml:space="preserve"> за подарун. набiр в бренд.упак.для провед.протокол.заходу святкув.Дня Св.Мик.(309 шт)</t>
  </si>
  <si>
    <t>Розшифровка по кодах кошторису на 2024 рік</t>
  </si>
  <si>
    <t>за послуги з технiчного огляду та випробовувань (повiрка термометрiв)</t>
  </si>
  <si>
    <t>за послуги з ремонту i технiчн.обслуговування вимiрювальних, випробувал.i контр.приладiв.</t>
  </si>
  <si>
    <t>за послуги з фiзичних дослiджень</t>
  </si>
  <si>
    <t>послуга з мiкробiолог.дослiджень</t>
  </si>
  <si>
    <t>послуга з тех.обслуговування</t>
  </si>
  <si>
    <t>за послуги профiлакт.огляди лiкаря-психiатра</t>
  </si>
  <si>
    <t xml:space="preserve"> за послуги профiлакт.медичн.огляд</t>
  </si>
  <si>
    <t>за послуги з адмiн.(обсл.) програм.забез</t>
  </si>
  <si>
    <t>оплата послуг технiчного обслуговування обладнання</t>
  </si>
  <si>
    <t xml:space="preserve">за  оплату експлуатацiйних послуг (дератизацiї) </t>
  </si>
  <si>
    <t>за техн.обсл. внутрiш.електром.</t>
  </si>
  <si>
    <t xml:space="preserve"> за послуги з видалення дерев</t>
  </si>
  <si>
    <t xml:space="preserve"> за телекомунiкацiйнi послуги</t>
  </si>
  <si>
    <t>за технiчне обслуговування системи тривожної сигналiзацiї</t>
  </si>
  <si>
    <t>за послуги по техн.обслуг.пожежн.сигналiзацiї</t>
  </si>
  <si>
    <t xml:space="preserve">КЕКВ 2220 “Медикаменти та перев’язувальні матеріали”                                                                                     </t>
  </si>
  <si>
    <t>Медикаменти та перев’язувальні матеріали</t>
  </si>
  <si>
    <t>част.опллата Ліноліум</t>
  </si>
  <si>
    <t>матерiали для проведен.ремонт.робiт господ.способом</t>
  </si>
  <si>
    <t>кастрюля</t>
  </si>
  <si>
    <t>опромiнювач бактерицидний</t>
  </si>
  <si>
    <t>за канцелярські товари</t>
  </si>
  <si>
    <t>ДБЖ для роутера</t>
  </si>
  <si>
    <t>засоби пожежогасiння (вогнегасники)</t>
  </si>
  <si>
    <t>за інтернет</t>
  </si>
  <si>
    <t xml:space="preserve"> за послуги звязку</t>
  </si>
  <si>
    <t>за послуги з поточ.ремон.та обс.комп.,орг.тех.</t>
  </si>
  <si>
    <t>Охорона праці</t>
  </si>
  <si>
    <t>послуги з адмiн.(обсл.) програм.забез</t>
  </si>
  <si>
    <t>послуги технiчного обслуговування обладнання</t>
  </si>
  <si>
    <t>послуги з поточного ремонту пожежної сигнал.</t>
  </si>
  <si>
    <t xml:space="preserve">КЕКВ 3110 «Придбання обладнання і предметів довгострокового обладнання»    </t>
  </si>
  <si>
    <t>персональний комп.в комплектi</t>
  </si>
  <si>
    <t>м'ясорубка електр.</t>
  </si>
  <si>
    <t xml:space="preserve"> плита iндукцiйна</t>
  </si>
  <si>
    <t>Пральна машина</t>
  </si>
  <si>
    <t>КЕКВ 2240"Послуги"</t>
  </si>
</sst>
</file>

<file path=xl/styles.xml><?xml version="1.0" encoding="utf-8"?>
<styleSheet xmlns="http://schemas.openxmlformats.org/spreadsheetml/2006/main">
  <numFmts count="5">
    <numFmt numFmtId="43" formatCode="_-* #,##0.00\ _₴_-;\-* #,##0.00\ _₴_-;_-* &quot;-&quot;??\ _₴_-;_-@_-"/>
    <numFmt numFmtId="164" formatCode="_-* #,##0.00\ _₽_-;\-* #,##0.00\ _₽_-;_-* &quot;-&quot;??\ _₽_-;_-@_-"/>
    <numFmt numFmtId="165" formatCode="_-* #\ ##0.00\ _₽_-;\-* #\ ##0.00\ _₽_-;_-* &quot;-&quot;??\ _₽_-;_-@_-"/>
    <numFmt numFmtId="166" formatCode="0.0"/>
    <numFmt numFmtId="167" formatCode="0.0000"/>
  </numFmts>
  <fonts count="24">
    <font>
      <sz val="10"/>
      <name val="Arial Cyr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i/>
      <sz val="10"/>
      <name val="Arial Cyr"/>
      <charset val="204"/>
    </font>
    <font>
      <b/>
      <sz val="14"/>
      <name val="Times New Roman"/>
      <charset val="204"/>
    </font>
    <font>
      <b/>
      <i/>
      <sz val="12"/>
      <name val="Times New Roman"/>
      <charset val="204"/>
    </font>
    <font>
      <sz val="12"/>
      <color rgb="FF333333"/>
      <name val="Times New Roman"/>
      <charset val="204"/>
    </font>
    <font>
      <sz val="11"/>
      <name val="Calibri"/>
      <charset val="204"/>
    </font>
    <font>
      <b/>
      <i/>
      <sz val="16"/>
      <name val="Times New Roman"/>
      <charset val="204"/>
    </font>
    <font>
      <b/>
      <sz val="16"/>
      <name val="Times New Roman"/>
      <charset val="204"/>
    </font>
    <font>
      <sz val="11"/>
      <name val="Times New Roman"/>
      <charset val="204"/>
    </font>
    <font>
      <i/>
      <sz val="11"/>
      <name val="Times New Roman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rgb="FF333333"/>
      <name val="Arial"/>
      <family val="2"/>
      <charset val="204"/>
    </font>
    <font>
      <b/>
      <sz val="10"/>
      <name val="Arial Cyr"/>
      <charset val="204"/>
    </font>
    <font>
      <b/>
      <sz val="12"/>
      <color rgb="FF33333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13" fillId="0" borderId="0" applyFont="0" applyFill="0" applyBorder="0" applyAlignment="0" applyProtection="0"/>
  </cellStyleXfs>
  <cellXfs count="18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65" fontId="3" fillId="2" borderId="0" xfId="1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165" fontId="3" fillId="2" borderId="4" xfId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/>
    </xf>
    <xf numFmtId="165" fontId="5" fillId="0" borderId="0" xfId="1" applyFon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165" fontId="5" fillId="3" borderId="0" xfId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7" fillId="0" borderId="0" xfId="0" applyFont="1"/>
    <xf numFmtId="0" fontId="8" fillId="2" borderId="0" xfId="0" applyFont="1" applyFill="1" applyAlignment="1">
      <alignment vertical="center"/>
    </xf>
    <xf numFmtId="166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165" fontId="3" fillId="0" borderId="0" xfId="1" applyFont="1" applyFill="1" applyAlignment="1">
      <alignment horizontal="left" vertical="center" wrapText="1"/>
    </xf>
    <xf numFmtId="165" fontId="11" fillId="2" borderId="0" xfId="1" applyFont="1" applyFill="1" applyAlignment="1">
      <alignment horizontal="left" vertical="center" wrapText="1"/>
    </xf>
    <xf numFmtId="0" fontId="11" fillId="0" borderId="0" xfId="0" applyFont="1" applyFill="1" applyAlignment="1">
      <alignment horizontal="right" vertical="center" wrapText="1"/>
    </xf>
    <xf numFmtId="165" fontId="5" fillId="2" borderId="0" xfId="1" applyFont="1" applyFill="1" applyAlignment="1">
      <alignment horizontal="right" vertical="center" wrapText="1"/>
    </xf>
    <xf numFmtId="166" fontId="2" fillId="0" borderId="0" xfId="0" applyNumberFormat="1" applyFont="1" applyFill="1" applyAlignment="1">
      <alignment horizontal="righ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167" fontId="1" fillId="0" borderId="0" xfId="0" applyNumberFormat="1" applyFont="1" applyFill="1" applyAlignment="1">
      <alignment horizontal="right" vertical="center" wrapText="1"/>
    </xf>
    <xf numFmtId="166" fontId="5" fillId="0" borderId="0" xfId="0" applyNumberFormat="1" applyFont="1" applyFill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165" fontId="0" fillId="2" borderId="0" xfId="1" applyFont="1" applyFill="1" applyAlignment="1">
      <alignment horizontal="left" vertical="center"/>
    </xf>
    <xf numFmtId="0" fontId="4" fillId="2" borderId="0" xfId="0" applyFont="1" applyFill="1"/>
    <xf numFmtId="0" fontId="0" fillId="2" borderId="0" xfId="0" applyFill="1" applyAlignment="1"/>
    <xf numFmtId="49" fontId="12" fillId="2" borderId="0" xfId="0" applyNumberFormat="1" applyFont="1" applyFill="1" applyBorder="1" applyAlignment="1">
      <alignment horizontal="right" vertical="center" wrapText="1"/>
    </xf>
    <xf numFmtId="49" fontId="11" fillId="2" borderId="0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6" fontId="3" fillId="0" borderId="0" xfId="0" applyNumberFormat="1" applyFont="1" applyFill="1" applyAlignment="1">
      <alignment horizontal="righ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66" fontId="5" fillId="2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167" fontId="1" fillId="0" borderId="0" xfId="0" applyNumberFormat="1" applyFont="1" applyFill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165" fontId="0" fillId="0" borderId="0" xfId="0" applyNumberFormat="1"/>
    <xf numFmtId="165" fontId="15" fillId="2" borderId="4" xfId="1" applyFont="1" applyFill="1" applyBorder="1" applyAlignment="1">
      <alignment horizontal="left" vertical="center" wrapText="1"/>
    </xf>
    <xf numFmtId="165" fontId="15" fillId="2" borderId="4" xfId="1" applyFont="1" applyFill="1" applyBorder="1" applyAlignment="1">
      <alignment horizontal="center" vertical="center" wrapText="1"/>
    </xf>
    <xf numFmtId="0" fontId="16" fillId="0" borderId="0" xfId="0" applyFont="1"/>
    <xf numFmtId="164" fontId="8" fillId="2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right" vertical="center" wrapText="1"/>
    </xf>
    <xf numFmtId="165" fontId="14" fillId="2" borderId="4" xfId="1" applyFont="1" applyFill="1" applyBorder="1" applyAlignment="1">
      <alignment horizontal="left" vertical="center" wrapText="1"/>
    </xf>
    <xf numFmtId="0" fontId="17" fillId="0" borderId="0" xfId="0" applyFont="1"/>
    <xf numFmtId="165" fontId="14" fillId="2" borderId="4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49" fontId="19" fillId="2" borderId="0" xfId="0" applyNumberFormat="1" applyFont="1" applyFill="1" applyAlignment="1">
      <alignment horizontal="left" vertical="center" wrapText="1"/>
    </xf>
    <xf numFmtId="166" fontId="14" fillId="0" borderId="0" xfId="0" applyNumberFormat="1" applyFont="1" applyFill="1" applyAlignment="1">
      <alignment horizontal="right" vertical="center" wrapText="1"/>
    </xf>
    <xf numFmtId="165" fontId="15" fillId="2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right" vertical="center" wrapText="1"/>
    </xf>
    <xf numFmtId="166" fontId="15" fillId="0" borderId="0" xfId="0" applyNumberFormat="1" applyFont="1" applyFill="1" applyAlignment="1">
      <alignment horizontal="right" vertical="center" wrapText="1"/>
    </xf>
    <xf numFmtId="0" fontId="15" fillId="0" borderId="0" xfId="0" applyFont="1"/>
    <xf numFmtId="0" fontId="14" fillId="0" borderId="0" xfId="0" applyFont="1"/>
    <xf numFmtId="0" fontId="15" fillId="2" borderId="0" xfId="0" applyFont="1" applyFill="1" applyAlignment="1">
      <alignment horizontal="center" vertical="center" wrapText="1"/>
    </xf>
    <xf numFmtId="165" fontId="14" fillId="2" borderId="0" xfId="1" applyFont="1" applyFill="1" applyAlignment="1">
      <alignment horizontal="right" vertical="center" wrapText="1"/>
    </xf>
    <xf numFmtId="165" fontId="14" fillId="0" borderId="0" xfId="1" applyFont="1" applyFill="1" applyAlignment="1">
      <alignment horizontal="right" vertical="center" wrapText="1"/>
    </xf>
    <xf numFmtId="0" fontId="20" fillId="2" borderId="4" xfId="0" applyFont="1" applyFill="1" applyBorder="1" applyAlignment="1">
      <alignment horizontal="left"/>
    </xf>
    <xf numFmtId="0" fontId="20" fillId="2" borderId="1" xfId="0" applyFont="1" applyFill="1" applyBorder="1" applyAlignment="1"/>
    <xf numFmtId="0" fontId="20" fillId="2" borderId="2" xfId="0" applyFont="1" applyFill="1" applyBorder="1" applyAlignment="1"/>
    <xf numFmtId="0" fontId="20" fillId="2" borderId="3" xfId="0" applyFont="1" applyFill="1" applyBorder="1" applyAlignment="1"/>
    <xf numFmtId="165" fontId="15" fillId="2" borderId="0" xfId="1" applyFont="1" applyFill="1"/>
    <xf numFmtId="165" fontId="15" fillId="2" borderId="4" xfId="1" applyFont="1" applyFill="1" applyBorder="1"/>
    <xf numFmtId="165" fontId="14" fillId="2" borderId="4" xfId="1" applyFont="1" applyFill="1" applyBorder="1"/>
    <xf numFmtId="0" fontId="21" fillId="0" borderId="4" xfId="0" applyFont="1" applyBorder="1"/>
    <xf numFmtId="0" fontId="20" fillId="2" borderId="4" xfId="0" applyFont="1" applyFill="1" applyBorder="1" applyAlignment="1">
      <alignment horizontal="left"/>
    </xf>
    <xf numFmtId="43" fontId="15" fillId="0" borderId="0" xfId="0" applyNumberFormat="1" applyFont="1" applyFill="1" applyAlignment="1">
      <alignment horizontal="right" vertical="center" wrapText="1"/>
    </xf>
    <xf numFmtId="0" fontId="15" fillId="0" borderId="0" xfId="0" applyFont="1" applyFill="1"/>
    <xf numFmtId="0" fontId="0" fillId="0" borderId="0" xfId="0" applyFill="1"/>
    <xf numFmtId="0" fontId="14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horizontal="center" vertical="center" wrapText="1"/>
    </xf>
    <xf numFmtId="0" fontId="20" fillId="0" borderId="3" xfId="0" applyFont="1" applyFill="1" applyBorder="1" applyAlignment="1">
      <alignment wrapText="1" shrinkToFit="1"/>
    </xf>
    <xf numFmtId="165" fontId="15" fillId="0" borderId="4" xfId="1" applyFont="1" applyFill="1" applyBorder="1" applyAlignment="1">
      <alignment horizontal="center" vertical="center" wrapText="1"/>
    </xf>
    <xf numFmtId="0" fontId="21" fillId="0" borderId="4" xfId="0" applyFont="1" applyFill="1" applyBorder="1"/>
    <xf numFmtId="0" fontId="20" fillId="0" borderId="4" xfId="0" applyFont="1" applyFill="1" applyBorder="1" applyAlignment="1">
      <alignment horizontal="left"/>
    </xf>
    <xf numFmtId="165" fontId="14" fillId="0" borderId="4" xfId="1" applyFont="1" applyFill="1" applyBorder="1" applyAlignment="1">
      <alignment horizontal="center" vertical="center" wrapText="1"/>
    </xf>
    <xf numFmtId="165" fontId="15" fillId="0" borderId="0" xfId="1" applyFont="1" applyFill="1" applyAlignment="1">
      <alignment horizontal="center"/>
    </xf>
    <xf numFmtId="165" fontId="15" fillId="0" borderId="4" xfId="1" applyFont="1" applyFill="1" applyBorder="1" applyAlignment="1">
      <alignment horizontal="center"/>
    </xf>
    <xf numFmtId="165" fontId="14" fillId="0" borderId="0" xfId="1" applyFont="1" applyFill="1" applyAlignment="1">
      <alignment horizontal="center" vertical="center" wrapText="1"/>
    </xf>
    <xf numFmtId="165" fontId="15" fillId="0" borderId="0" xfId="1" applyFont="1" applyFill="1" applyAlignment="1">
      <alignment horizontal="center" vertical="center" wrapText="1"/>
    </xf>
    <xf numFmtId="165" fontId="15" fillId="3" borderId="4" xfId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Font="1" applyBorder="1"/>
    <xf numFmtId="0" fontId="0" fillId="0" borderId="4" xfId="0" applyFont="1" applyBorder="1" applyAlignment="1">
      <alignment horizontal="right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/>
    <xf numFmtId="49" fontId="14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0" fontId="20" fillId="0" borderId="1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horizontal="left" wrapText="1"/>
    </xf>
    <xf numFmtId="49" fontId="19" fillId="0" borderId="0" xfId="0" applyNumberFormat="1" applyFont="1" applyFill="1" applyAlignment="1">
      <alignment horizontal="left" vertical="center" wrapText="1"/>
    </xf>
    <xf numFmtId="0" fontId="20" fillId="0" borderId="4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wrapText="1" shrinkToFit="1"/>
    </xf>
    <xf numFmtId="0" fontId="20" fillId="0" borderId="2" xfId="0" applyFont="1" applyFill="1" applyBorder="1" applyAlignment="1">
      <alignment horizontal="left" wrapText="1" shrinkToFit="1"/>
    </xf>
    <xf numFmtId="0" fontId="20" fillId="0" borderId="3" xfId="0" applyFont="1" applyFill="1" applyBorder="1" applyAlignment="1">
      <alignment horizontal="left" wrapText="1" shrinkToFit="1"/>
    </xf>
    <xf numFmtId="0" fontId="20" fillId="0" borderId="1" xfId="0" applyFont="1" applyFill="1" applyBorder="1" applyAlignment="1">
      <alignment wrapText="1" shrinkToFit="1"/>
    </xf>
    <xf numFmtId="0" fontId="20" fillId="0" borderId="2" xfId="0" applyFont="1" applyFill="1" applyBorder="1" applyAlignment="1">
      <alignment wrapText="1" shrinkToFit="1"/>
    </xf>
    <xf numFmtId="0" fontId="20" fillId="0" borderId="3" xfId="0" applyFont="1" applyFill="1" applyBorder="1" applyAlignment="1">
      <alignment wrapText="1" shrinkToFit="1"/>
    </xf>
    <xf numFmtId="0" fontId="22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20" fillId="2" borderId="4" xfId="0" applyFont="1" applyFill="1" applyBorder="1" applyAlignment="1">
      <alignment horizontal="left" wrapText="1" shrinkToFit="1"/>
    </xf>
    <xf numFmtId="0" fontId="19" fillId="2" borderId="1" xfId="0" applyFont="1" applyFill="1" applyBorder="1" applyAlignment="1">
      <alignment horizontal="left" wrapText="1"/>
    </xf>
    <xf numFmtId="0" fontId="19" fillId="2" borderId="2" xfId="0" applyFont="1" applyFill="1" applyBorder="1" applyAlignment="1">
      <alignment horizontal="left" wrapText="1"/>
    </xf>
    <xf numFmtId="0" fontId="19" fillId="2" borderId="3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left" wrapText="1"/>
    </xf>
    <xf numFmtId="0" fontId="20" fillId="2" borderId="2" xfId="0" applyFont="1" applyFill="1" applyBorder="1" applyAlignment="1">
      <alignment horizontal="left" wrapText="1"/>
    </xf>
    <xf numFmtId="0" fontId="20" fillId="2" borderId="3" xfId="0" applyFont="1" applyFill="1" applyBorder="1" applyAlignment="1">
      <alignment horizontal="left" wrapText="1"/>
    </xf>
    <xf numFmtId="49" fontId="14" fillId="2" borderId="0" xfId="0" applyNumberFormat="1" applyFont="1" applyFill="1" applyAlignment="1">
      <alignment horizontal="center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20" fillId="2" borderId="1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2" borderId="1" xfId="0" applyFont="1" applyFill="1" applyBorder="1" applyAlignment="1">
      <alignment horizontal="left" wrapText="1" shrinkToFit="1"/>
    </xf>
    <xf numFmtId="0" fontId="20" fillId="2" borderId="2" xfId="0" applyFont="1" applyFill="1" applyBorder="1" applyAlignment="1">
      <alignment horizontal="left" wrapText="1" shrinkToFit="1"/>
    </xf>
    <xf numFmtId="0" fontId="20" fillId="2" borderId="3" xfId="0" applyFont="1" applyFill="1" applyBorder="1" applyAlignment="1">
      <alignment horizontal="left" wrapText="1" shrinkToFit="1"/>
    </xf>
    <xf numFmtId="0" fontId="20" fillId="2" borderId="4" xfId="0" applyFont="1" applyFill="1" applyBorder="1" applyAlignment="1">
      <alignment horizontal="left"/>
    </xf>
    <xf numFmtId="49" fontId="14" fillId="2" borderId="0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wrapText="1" shrinkToFit="1"/>
    </xf>
    <xf numFmtId="0" fontId="20" fillId="2" borderId="2" xfId="0" applyFont="1" applyFill="1" applyBorder="1" applyAlignment="1">
      <alignment wrapText="1" shrinkToFit="1"/>
    </xf>
    <xf numFmtId="0" fontId="20" fillId="2" borderId="3" xfId="0" applyFont="1" applyFill="1" applyBorder="1" applyAlignment="1">
      <alignment wrapText="1" shrinkToFit="1"/>
    </xf>
    <xf numFmtId="0" fontId="21" fillId="0" borderId="1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65" fontId="15" fillId="2" borderId="5" xfId="1" applyFont="1" applyFill="1" applyBorder="1" applyAlignment="1">
      <alignment horizontal="center" vertical="center" wrapText="1"/>
    </xf>
    <xf numFmtId="165" fontId="15" fillId="2" borderId="6" xfId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0" fontId="20" fillId="2" borderId="7" xfId="0" applyFont="1" applyFill="1" applyBorder="1" applyAlignment="1">
      <alignment horizontal="left" wrapText="1"/>
    </xf>
    <xf numFmtId="0" fontId="20" fillId="2" borderId="8" xfId="0" applyFont="1" applyFill="1" applyBorder="1" applyAlignment="1">
      <alignment horizontal="left" wrapText="1"/>
    </xf>
    <xf numFmtId="0" fontId="20" fillId="2" borderId="9" xfId="0" applyFont="1" applyFill="1" applyBorder="1" applyAlignment="1">
      <alignment horizontal="left" wrapText="1"/>
    </xf>
    <xf numFmtId="0" fontId="20" fillId="2" borderId="10" xfId="0" applyFont="1" applyFill="1" applyBorder="1" applyAlignment="1">
      <alignment horizontal="left" wrapText="1"/>
    </xf>
    <xf numFmtId="0" fontId="20" fillId="2" borderId="11" xfId="0" applyFont="1" applyFill="1" applyBorder="1" applyAlignment="1">
      <alignment horizontal="left" wrapText="1"/>
    </xf>
    <xf numFmtId="0" fontId="20" fillId="2" borderId="12" xfId="0" applyFont="1" applyFill="1" applyBorder="1" applyAlignment="1">
      <alignment horizontal="left" wrapText="1"/>
    </xf>
    <xf numFmtId="49" fontId="14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 wrapText="1"/>
    </xf>
    <xf numFmtId="49" fontId="10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49" fontId="5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2"/>
  <sheetViews>
    <sheetView tabSelected="1" topLeftCell="A22" zoomScaleNormal="100" workbookViewId="0">
      <selection activeCell="A26" sqref="A26:F26"/>
    </sheetView>
  </sheetViews>
  <sheetFormatPr defaultColWidth="9.28515625" defaultRowHeight="15.75"/>
  <cols>
    <col min="1" max="6" width="9.28515625" style="74"/>
    <col min="7" max="7" width="21" style="84" customWidth="1"/>
    <col min="8" max="8" width="12.5703125" style="74" customWidth="1"/>
    <col min="9" max="9" width="13.7109375" style="75" bestFit="1" customWidth="1"/>
    <col min="10" max="18" width="9.28515625" style="75"/>
  </cols>
  <sheetData>
    <row r="1" spans="1:18" ht="40.5" customHeight="1">
      <c r="A1" s="117" t="s">
        <v>95</v>
      </c>
      <c r="B1" s="117"/>
      <c r="C1" s="117"/>
      <c r="D1" s="117"/>
      <c r="E1" s="117"/>
      <c r="F1" s="117"/>
      <c r="G1" s="117"/>
    </row>
    <row r="2" spans="1:18">
      <c r="A2" s="118" t="s">
        <v>158</v>
      </c>
      <c r="B2" s="118"/>
      <c r="C2" s="118"/>
      <c r="D2" s="118"/>
      <c r="E2" s="118"/>
      <c r="F2" s="118"/>
      <c r="G2" s="118"/>
    </row>
    <row r="3" spans="1:18">
      <c r="A3" s="118" t="s">
        <v>105</v>
      </c>
      <c r="B3" s="118"/>
      <c r="C3" s="118"/>
      <c r="D3" s="118"/>
      <c r="E3" s="118"/>
      <c r="F3" s="118"/>
      <c r="G3" s="118"/>
    </row>
    <row r="4" spans="1:18" ht="24" customHeight="1">
      <c r="A4" s="94" t="s">
        <v>81</v>
      </c>
      <c r="B4" s="94"/>
      <c r="C4" s="94"/>
      <c r="D4" s="94"/>
      <c r="E4" s="94"/>
      <c r="F4" s="94"/>
      <c r="G4" s="94"/>
    </row>
    <row r="5" spans="1:18" ht="15.75" customHeight="1"/>
    <row r="6" spans="1:18" s="51" customFormat="1" ht="15.75" customHeight="1">
      <c r="A6" s="119" t="s">
        <v>82</v>
      </c>
      <c r="B6" s="120"/>
      <c r="C6" s="120"/>
      <c r="D6" s="120"/>
      <c r="E6" s="120"/>
      <c r="F6" s="121"/>
      <c r="G6" s="85">
        <v>613039.11</v>
      </c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ht="15.75" customHeight="1">
      <c r="A7" s="119" t="s">
        <v>83</v>
      </c>
      <c r="B7" s="120"/>
      <c r="C7" s="120"/>
      <c r="D7" s="120"/>
      <c r="E7" s="120"/>
      <c r="F7" s="121"/>
      <c r="G7" s="85">
        <v>122074.95</v>
      </c>
    </row>
    <row r="8" spans="1:18" ht="15.75" customHeight="1">
      <c r="A8" s="99" t="s">
        <v>100</v>
      </c>
      <c r="B8" s="99"/>
      <c r="C8" s="99"/>
      <c r="D8" s="99"/>
      <c r="E8" s="99"/>
      <c r="F8" s="78"/>
      <c r="G8" s="86">
        <f>+G6+G7</f>
        <v>735114.05999999994</v>
      </c>
    </row>
    <row r="9" spans="1:18" ht="15.75" customHeight="1"/>
    <row r="10" spans="1:18" ht="15.75" customHeight="1">
      <c r="A10" s="94" t="s">
        <v>48</v>
      </c>
      <c r="B10" s="94"/>
      <c r="C10" s="94"/>
      <c r="D10" s="94"/>
      <c r="E10" s="94"/>
      <c r="F10" s="94"/>
      <c r="G10" s="87"/>
    </row>
    <row r="11" spans="1:18" ht="15.75" customHeight="1">
      <c r="A11" s="95"/>
      <c r="B11" s="95"/>
      <c r="C11" s="95"/>
      <c r="D11" s="95"/>
      <c r="E11" s="95"/>
      <c r="F11" s="95"/>
      <c r="G11" s="87"/>
    </row>
    <row r="12" spans="1:18" s="51" customFormat="1" ht="18.75" customHeight="1">
      <c r="A12" s="111" t="s">
        <v>176</v>
      </c>
      <c r="B12" s="112"/>
      <c r="C12" s="112"/>
      <c r="D12" s="112"/>
      <c r="E12" s="112"/>
      <c r="F12" s="113"/>
      <c r="G12" s="91">
        <v>5162.45</v>
      </c>
      <c r="H12" s="76"/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spans="1:18" ht="18.75" customHeight="1">
      <c r="A13" s="108" t="s">
        <v>177</v>
      </c>
      <c r="B13" s="109"/>
      <c r="C13" s="109"/>
      <c r="D13" s="109"/>
      <c r="E13" s="109"/>
      <c r="F13" s="110"/>
      <c r="G13" s="90">
        <v>14065</v>
      </c>
    </row>
    <row r="14" spans="1:18" ht="18.75" customHeight="1">
      <c r="A14" s="114" t="s">
        <v>178</v>
      </c>
      <c r="B14" s="115"/>
      <c r="C14" s="115"/>
      <c r="D14" s="115"/>
      <c r="E14" s="115"/>
      <c r="F14" s="116"/>
      <c r="G14" s="90">
        <v>10160</v>
      </c>
    </row>
    <row r="15" spans="1:18" ht="18.75" customHeight="1">
      <c r="A15" s="105" t="s">
        <v>179</v>
      </c>
      <c r="B15" s="106"/>
      <c r="C15" s="106"/>
      <c r="D15" s="106"/>
      <c r="E15" s="106"/>
      <c r="F15" s="107"/>
      <c r="G15" s="90">
        <v>4500</v>
      </c>
    </row>
    <row r="16" spans="1:18" ht="29.25" customHeight="1">
      <c r="A16" s="108" t="s">
        <v>180</v>
      </c>
      <c r="B16" s="109"/>
      <c r="C16" s="109"/>
      <c r="D16" s="109"/>
      <c r="E16" s="109"/>
      <c r="F16" s="110"/>
      <c r="G16" s="90">
        <v>4231.9399999999996</v>
      </c>
    </row>
    <row r="17" spans="1:18" s="1" customFormat="1" ht="17.25" customHeight="1">
      <c r="A17" s="108" t="s">
        <v>181</v>
      </c>
      <c r="B17" s="109"/>
      <c r="C17" s="109"/>
      <c r="D17" s="109"/>
      <c r="E17" s="109"/>
      <c r="F17" s="110"/>
      <c r="G17" s="90">
        <v>2000</v>
      </c>
      <c r="H17" s="55"/>
    </row>
    <row r="18" spans="1:18" s="1" customFormat="1" ht="17.25" customHeight="1">
      <c r="A18" s="108" t="s">
        <v>182</v>
      </c>
      <c r="B18" s="109"/>
      <c r="C18" s="109"/>
      <c r="D18" s="109"/>
      <c r="E18" s="109"/>
      <c r="F18" s="110"/>
      <c r="G18" s="90">
        <v>858</v>
      </c>
      <c r="H18" s="55"/>
    </row>
    <row r="19" spans="1:18" s="1" customFormat="1" ht="28.5" customHeight="1">
      <c r="A19" s="99" t="s">
        <v>8</v>
      </c>
      <c r="B19" s="99"/>
      <c r="C19" s="99"/>
      <c r="D19" s="99"/>
      <c r="E19" s="99"/>
      <c r="F19" s="78"/>
      <c r="G19" s="86">
        <f>SUM(G12:G18)</f>
        <v>40977.39</v>
      </c>
      <c r="H19" s="57"/>
    </row>
    <row r="20" spans="1:18" s="1" customFormat="1">
      <c r="A20" s="104" t="s">
        <v>174</v>
      </c>
      <c r="B20" s="104"/>
      <c r="C20" s="104"/>
      <c r="D20" s="104"/>
      <c r="E20" s="104"/>
      <c r="F20" s="104"/>
      <c r="G20" s="87"/>
      <c r="H20" s="57"/>
    </row>
    <row r="21" spans="1:18" s="1" customFormat="1" ht="27" customHeight="1">
      <c r="A21" s="100" t="s">
        <v>175</v>
      </c>
      <c r="B21" s="100"/>
      <c r="C21" s="100"/>
      <c r="D21" s="100"/>
      <c r="E21" s="100"/>
      <c r="F21" s="100"/>
      <c r="G21" s="80">
        <v>3500</v>
      </c>
      <c r="H21" s="57"/>
    </row>
    <row r="22" spans="1:18" s="1" customFormat="1" ht="34.5" customHeight="1">
      <c r="A22" s="99" t="s">
        <v>57</v>
      </c>
      <c r="B22" s="99"/>
      <c r="C22" s="99"/>
      <c r="D22" s="99"/>
      <c r="E22" s="99"/>
      <c r="F22" s="78"/>
      <c r="G22" s="86">
        <f>+G21</f>
        <v>3500</v>
      </c>
      <c r="H22" s="57"/>
    </row>
    <row r="23" spans="1:18" s="1" customFormat="1">
      <c r="A23" s="104" t="s">
        <v>12</v>
      </c>
      <c r="B23" s="104"/>
      <c r="C23" s="104"/>
      <c r="D23" s="104"/>
      <c r="E23" s="104"/>
      <c r="F23" s="104"/>
      <c r="G23" s="87"/>
      <c r="H23" s="57"/>
    </row>
    <row r="24" spans="1:18" s="1" customFormat="1" ht="27" customHeight="1">
      <c r="A24" s="100" t="s">
        <v>125</v>
      </c>
      <c r="B24" s="100"/>
      <c r="C24" s="100"/>
      <c r="D24" s="100"/>
      <c r="E24" s="100"/>
      <c r="F24" s="100"/>
      <c r="G24" s="80">
        <v>1225197.83</v>
      </c>
      <c r="H24" s="57"/>
    </row>
    <row r="25" spans="1:18" s="1" customFormat="1" ht="34.5" customHeight="1">
      <c r="A25" s="99" t="s">
        <v>101</v>
      </c>
      <c r="B25" s="99"/>
      <c r="C25" s="99"/>
      <c r="D25" s="99"/>
      <c r="E25" s="99"/>
      <c r="F25" s="78"/>
      <c r="G25" s="86">
        <f>+G24</f>
        <v>1225197.83</v>
      </c>
      <c r="H25" s="57"/>
    </row>
    <row r="26" spans="1:18" s="1" customFormat="1">
      <c r="A26" s="95" t="s">
        <v>195</v>
      </c>
      <c r="B26" s="95"/>
      <c r="C26" s="95"/>
      <c r="D26" s="95"/>
      <c r="E26" s="95"/>
      <c r="F26" s="95"/>
      <c r="G26" s="87"/>
      <c r="H26" s="57"/>
    </row>
    <row r="27" spans="1:18" s="1" customFormat="1" ht="17.25" customHeight="1">
      <c r="A27" s="96" t="s">
        <v>183</v>
      </c>
      <c r="B27" s="97"/>
      <c r="C27" s="97"/>
      <c r="D27" s="97"/>
      <c r="E27" s="97"/>
      <c r="F27" s="98"/>
      <c r="G27" s="92">
        <v>9300</v>
      </c>
      <c r="H27" s="57"/>
    </row>
    <row r="28" spans="1:18" s="1" customFormat="1" ht="17.25" customHeight="1">
      <c r="A28" s="96" t="s">
        <v>184</v>
      </c>
      <c r="B28" s="97"/>
      <c r="C28" s="97"/>
      <c r="D28" s="97"/>
      <c r="E28" s="97"/>
      <c r="F28" s="98"/>
      <c r="G28" s="89">
        <v>2387.88</v>
      </c>
      <c r="H28" s="57"/>
    </row>
    <row r="29" spans="1:18" s="1" customFormat="1" ht="17.25" customHeight="1">
      <c r="A29" s="96" t="s">
        <v>185</v>
      </c>
      <c r="B29" s="97"/>
      <c r="C29" s="97"/>
      <c r="D29" s="97"/>
      <c r="E29" s="97"/>
      <c r="F29" s="98"/>
      <c r="G29" s="89">
        <v>1740</v>
      </c>
      <c r="H29" s="57"/>
    </row>
    <row r="30" spans="1:18" s="59" customFormat="1" ht="17.25" customHeight="1">
      <c r="A30" s="96" t="s">
        <v>186</v>
      </c>
      <c r="B30" s="97"/>
      <c r="C30" s="97"/>
      <c r="D30" s="97"/>
      <c r="E30" s="97"/>
      <c r="F30" s="98"/>
      <c r="G30" s="89">
        <v>800</v>
      </c>
      <c r="H30" s="74"/>
      <c r="I30" s="74"/>
      <c r="J30" s="74"/>
      <c r="K30" s="74"/>
      <c r="L30" s="1"/>
      <c r="M30" s="1"/>
      <c r="N30" s="1"/>
      <c r="O30" s="1"/>
      <c r="P30" s="1"/>
      <c r="Q30" s="74"/>
      <c r="R30" s="74"/>
    </row>
    <row r="31" spans="1:18" s="1" customFormat="1" ht="17.25" customHeight="1">
      <c r="A31" s="96" t="s">
        <v>187</v>
      </c>
      <c r="B31" s="97"/>
      <c r="C31" s="97"/>
      <c r="D31" s="97"/>
      <c r="E31" s="97"/>
      <c r="F31" s="98"/>
      <c r="G31" s="89">
        <v>14120</v>
      </c>
      <c r="H31" s="57"/>
    </row>
    <row r="32" spans="1:18" s="59" customFormat="1" ht="17.25" customHeight="1">
      <c r="A32" s="96" t="s">
        <v>188</v>
      </c>
      <c r="B32" s="97"/>
      <c r="C32" s="97"/>
      <c r="D32" s="97"/>
      <c r="E32" s="97"/>
      <c r="F32" s="98"/>
      <c r="G32" s="89">
        <f>841+8520</f>
        <v>9361</v>
      </c>
      <c r="H32" s="74"/>
      <c r="I32" s="74"/>
      <c r="J32" s="74"/>
      <c r="K32" s="74"/>
      <c r="L32" s="1"/>
      <c r="M32" s="1"/>
      <c r="N32" s="1"/>
      <c r="O32" s="1"/>
      <c r="P32" s="1"/>
      <c r="Q32" s="74"/>
      <c r="R32" s="74"/>
    </row>
    <row r="33" spans="1:18" s="1" customFormat="1" ht="17.25" customHeight="1">
      <c r="A33" s="96" t="s">
        <v>189</v>
      </c>
      <c r="B33" s="97"/>
      <c r="C33" s="97"/>
      <c r="D33" s="97"/>
      <c r="E33" s="97"/>
      <c r="F33" s="98"/>
      <c r="G33" s="89">
        <v>720</v>
      </c>
      <c r="H33" s="57"/>
    </row>
    <row r="34" spans="1:18" s="59" customFormat="1">
      <c r="A34" s="99" t="s">
        <v>42</v>
      </c>
      <c r="B34" s="99"/>
      <c r="C34" s="99"/>
      <c r="D34" s="99"/>
      <c r="E34" s="99"/>
      <c r="F34" s="78"/>
      <c r="G34" s="86">
        <f>SUM(G27:G33)</f>
        <v>38428.880000000005</v>
      </c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</row>
    <row r="35" spans="1:18" s="59" customFormat="1" ht="15.75" customHeight="1">
      <c r="A35" s="74"/>
      <c r="B35" s="74"/>
      <c r="C35" s="74"/>
      <c r="D35" s="74"/>
      <c r="E35" s="74"/>
      <c r="F35" s="74"/>
      <c r="G35" s="8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</row>
    <row r="36" spans="1:18" s="59" customFormat="1" ht="15.75" customHeight="1">
      <c r="A36" s="94" t="s">
        <v>69</v>
      </c>
      <c r="B36" s="94"/>
      <c r="C36" s="94"/>
      <c r="D36" s="94"/>
      <c r="E36" s="94"/>
      <c r="F36" s="94"/>
      <c r="G36" s="9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</row>
    <row r="37" spans="1:18" s="59" customFormat="1">
      <c r="A37" s="100" t="s">
        <v>72</v>
      </c>
      <c r="B37" s="100"/>
      <c r="C37" s="100"/>
      <c r="D37" s="100"/>
      <c r="E37" s="100"/>
      <c r="F37" s="100"/>
      <c r="G37" s="80">
        <v>44720</v>
      </c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</row>
    <row r="38" spans="1:18" s="59" customFormat="1" ht="15.75" customHeight="1">
      <c r="A38" s="81" t="s">
        <v>73</v>
      </c>
      <c r="B38" s="82"/>
      <c r="C38" s="82"/>
      <c r="D38" s="82"/>
      <c r="E38" s="82"/>
      <c r="F38" s="82"/>
      <c r="G38" s="80">
        <v>13470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</row>
    <row r="39" spans="1:18" s="59" customFormat="1">
      <c r="A39" s="101" t="s">
        <v>70</v>
      </c>
      <c r="B39" s="102"/>
      <c r="C39" s="102"/>
      <c r="D39" s="102"/>
      <c r="E39" s="102"/>
      <c r="F39" s="103"/>
      <c r="G39" s="80">
        <v>36070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</row>
    <row r="40" spans="1:18" s="59" customFormat="1">
      <c r="A40" s="96" t="s">
        <v>71</v>
      </c>
      <c r="B40" s="97"/>
      <c r="C40" s="97"/>
      <c r="D40" s="97"/>
      <c r="E40" s="97"/>
      <c r="F40" s="98"/>
      <c r="G40" s="80">
        <v>960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</row>
    <row r="41" spans="1:18" s="59" customFormat="1">
      <c r="A41" s="99" t="s">
        <v>102</v>
      </c>
      <c r="B41" s="99"/>
      <c r="C41" s="99"/>
      <c r="D41" s="99"/>
      <c r="E41" s="99"/>
      <c r="F41" s="78"/>
      <c r="G41" s="86">
        <f>SUM(G37:G40)</f>
        <v>95220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</row>
    <row r="43" spans="1:18" s="59" customFormat="1">
      <c r="A43" s="94" t="s">
        <v>190</v>
      </c>
      <c r="B43" s="94"/>
      <c r="C43" s="94"/>
      <c r="D43" s="94"/>
      <c r="E43" s="94"/>
      <c r="F43" s="94"/>
      <c r="G43" s="9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</row>
    <row r="44" spans="1:18" s="59" customFormat="1">
      <c r="A44" s="95"/>
      <c r="B44" s="95"/>
      <c r="C44" s="95"/>
      <c r="D44" s="95"/>
      <c r="E44" s="95"/>
      <c r="F44" s="95"/>
      <c r="G44" s="87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</row>
    <row r="45" spans="1:18" s="59" customFormat="1">
      <c r="A45" s="96" t="s">
        <v>191</v>
      </c>
      <c r="B45" s="97"/>
      <c r="C45" s="97"/>
      <c r="D45" s="97"/>
      <c r="E45" s="97"/>
      <c r="F45" s="98"/>
      <c r="G45" s="89">
        <v>40191</v>
      </c>
      <c r="H45" s="74"/>
      <c r="I45" s="74"/>
      <c r="J45" s="74"/>
      <c r="K45" s="93"/>
      <c r="L45" s="93"/>
      <c r="M45" s="93"/>
      <c r="N45" s="93"/>
      <c r="O45" s="74"/>
      <c r="P45" s="74"/>
      <c r="Q45" s="74"/>
      <c r="R45" s="74"/>
    </row>
    <row r="46" spans="1:18" s="59" customFormat="1">
      <c r="A46" s="96" t="s">
        <v>192</v>
      </c>
      <c r="B46" s="97"/>
      <c r="C46" s="97"/>
      <c r="D46" s="97"/>
      <c r="E46" s="97"/>
      <c r="F46" s="98"/>
      <c r="G46" s="89">
        <v>29530</v>
      </c>
      <c r="H46" s="74"/>
      <c r="I46" s="74"/>
      <c r="J46" s="74"/>
      <c r="K46" s="93"/>
      <c r="L46" s="93"/>
      <c r="M46" s="93"/>
      <c r="N46" s="93"/>
      <c r="O46" s="74"/>
      <c r="P46" s="74"/>
      <c r="Q46" s="74"/>
      <c r="R46" s="74"/>
    </row>
    <row r="47" spans="1:18" s="59" customFormat="1">
      <c r="A47" s="96" t="s">
        <v>193</v>
      </c>
      <c r="B47" s="97"/>
      <c r="C47" s="97"/>
      <c r="D47" s="97"/>
      <c r="E47" s="97"/>
      <c r="F47" s="98"/>
      <c r="G47" s="89">
        <v>16840</v>
      </c>
      <c r="H47" s="74"/>
      <c r="I47" s="74"/>
      <c r="J47" s="74"/>
      <c r="K47" s="93"/>
      <c r="L47" s="93"/>
      <c r="M47" s="93"/>
      <c r="N47" s="93"/>
      <c r="O47" s="74"/>
      <c r="P47" s="74"/>
      <c r="Q47" s="74"/>
      <c r="R47" s="74"/>
    </row>
    <row r="48" spans="1:18" s="59" customFormat="1">
      <c r="A48" s="99" t="s">
        <v>103</v>
      </c>
      <c r="B48" s="99"/>
      <c r="C48" s="99"/>
      <c r="D48" s="99"/>
      <c r="E48" s="99"/>
      <c r="F48" s="78"/>
      <c r="G48" s="86">
        <f>+G47+G46+G45</f>
        <v>86561</v>
      </c>
      <c r="H48" s="74"/>
      <c r="I48" s="74"/>
      <c r="J48" s="74"/>
      <c r="K48" s="93"/>
      <c r="L48" s="93"/>
      <c r="M48" s="93"/>
      <c r="N48" s="93"/>
      <c r="O48" s="74"/>
      <c r="P48" s="74"/>
      <c r="Q48" s="74"/>
      <c r="R48" s="74"/>
    </row>
    <row r="49" spans="1:18">
      <c r="K49" s="93"/>
      <c r="L49" s="93"/>
      <c r="M49" s="93"/>
      <c r="N49" s="93"/>
      <c r="O49" s="74"/>
    </row>
    <row r="50" spans="1:18">
      <c r="K50" s="93"/>
      <c r="L50" s="93"/>
      <c r="M50" s="93"/>
      <c r="N50" s="93"/>
      <c r="O50" s="74"/>
    </row>
    <row r="51" spans="1:18" s="59" customFormat="1">
      <c r="A51" s="74" t="s">
        <v>44</v>
      </c>
      <c r="B51" s="74"/>
      <c r="C51" s="74"/>
      <c r="D51" s="74"/>
      <c r="E51" s="74"/>
      <c r="F51" s="74" t="s">
        <v>45</v>
      </c>
      <c r="G51" s="84"/>
      <c r="H51" s="74"/>
      <c r="I51" s="74"/>
      <c r="J51" s="74"/>
      <c r="K51" s="93"/>
      <c r="L51" s="93"/>
      <c r="M51" s="93"/>
      <c r="N51" s="93"/>
      <c r="O51" s="74"/>
      <c r="P51" s="74"/>
      <c r="Q51" s="74"/>
      <c r="R51" s="74"/>
    </row>
    <row r="52" spans="1:18" s="59" customFormat="1">
      <c r="A52" s="74"/>
      <c r="B52" s="74"/>
      <c r="C52" s="74"/>
      <c r="D52" s="74"/>
      <c r="E52" s="74"/>
      <c r="F52" s="74"/>
      <c r="G52" s="8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</row>
  </sheetData>
  <mergeCells count="43">
    <mergeCell ref="A7:F7"/>
    <mergeCell ref="A1:G1"/>
    <mergeCell ref="A2:G2"/>
    <mergeCell ref="A3:G3"/>
    <mergeCell ref="A4:G4"/>
    <mergeCell ref="A6:F6"/>
    <mergeCell ref="A15:F15"/>
    <mergeCell ref="A16:F16"/>
    <mergeCell ref="A17:F17"/>
    <mergeCell ref="A18:F18"/>
    <mergeCell ref="A8:E8"/>
    <mergeCell ref="A10:F10"/>
    <mergeCell ref="A11:F11"/>
    <mergeCell ref="A12:F12"/>
    <mergeCell ref="A13:F13"/>
    <mergeCell ref="A14:F14"/>
    <mergeCell ref="A19:E19"/>
    <mergeCell ref="A20:F20"/>
    <mergeCell ref="A21:F21"/>
    <mergeCell ref="A22:E22"/>
    <mergeCell ref="A23:F23"/>
    <mergeCell ref="A30:F30"/>
    <mergeCell ref="A31:F31"/>
    <mergeCell ref="A32:F32"/>
    <mergeCell ref="A33:F33"/>
    <mergeCell ref="A24:F24"/>
    <mergeCell ref="A25:E25"/>
    <mergeCell ref="A26:F26"/>
    <mergeCell ref="A27:F27"/>
    <mergeCell ref="A28:F28"/>
    <mergeCell ref="A29:F29"/>
    <mergeCell ref="A48:E48"/>
    <mergeCell ref="A34:E34"/>
    <mergeCell ref="A36:G36"/>
    <mergeCell ref="A37:F37"/>
    <mergeCell ref="A39:F39"/>
    <mergeCell ref="A40:F40"/>
    <mergeCell ref="A41:E41"/>
    <mergeCell ref="A43:G43"/>
    <mergeCell ref="A44:F44"/>
    <mergeCell ref="A45:F45"/>
    <mergeCell ref="A46:F46"/>
    <mergeCell ref="A47:F47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rowBreaks count="1" manualBreakCount="1"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75"/>
  <sheetViews>
    <sheetView topLeftCell="A50" zoomScaleNormal="100" workbookViewId="0">
      <selection activeCell="F74" sqref="F74"/>
    </sheetView>
  </sheetViews>
  <sheetFormatPr defaultColWidth="9.28515625" defaultRowHeight="15.75"/>
  <cols>
    <col min="1" max="6" width="9.28515625" style="74"/>
    <col min="7" max="7" width="21" style="84" customWidth="1"/>
    <col min="8" max="8" width="12.5703125" style="74" customWidth="1"/>
    <col min="9" max="9" width="13.7109375" style="75" bestFit="1" customWidth="1"/>
    <col min="10" max="18" width="9.28515625" style="75"/>
  </cols>
  <sheetData>
    <row r="1" spans="1:18" ht="40.5" customHeight="1">
      <c r="A1" s="117" t="s">
        <v>95</v>
      </c>
      <c r="B1" s="117"/>
      <c r="C1" s="117"/>
      <c r="D1" s="117"/>
      <c r="E1" s="117"/>
      <c r="F1" s="117"/>
      <c r="G1" s="117"/>
    </row>
    <row r="2" spans="1:18">
      <c r="A2" s="118" t="s">
        <v>158</v>
      </c>
      <c r="B2" s="118"/>
      <c r="C2" s="118"/>
      <c r="D2" s="118"/>
      <c r="E2" s="118"/>
      <c r="F2" s="118"/>
      <c r="G2" s="118"/>
    </row>
    <row r="3" spans="1:18">
      <c r="A3" s="118" t="s">
        <v>97</v>
      </c>
      <c r="B3" s="118"/>
      <c r="C3" s="118"/>
      <c r="D3" s="118"/>
      <c r="E3" s="118"/>
      <c r="F3" s="118"/>
      <c r="G3" s="118"/>
    </row>
    <row r="4" spans="1:18" ht="24" customHeight="1">
      <c r="A4" s="94" t="s">
        <v>81</v>
      </c>
      <c r="B4" s="94"/>
      <c r="C4" s="94"/>
      <c r="D4" s="94"/>
      <c r="E4" s="94"/>
      <c r="F4" s="94"/>
      <c r="G4" s="94"/>
    </row>
    <row r="5" spans="1:18" ht="15.75" customHeight="1"/>
    <row r="6" spans="1:18" s="51" customFormat="1" ht="15.75" customHeight="1">
      <c r="A6" s="119" t="s">
        <v>82</v>
      </c>
      <c r="B6" s="120"/>
      <c r="C6" s="120"/>
      <c r="D6" s="120"/>
      <c r="E6" s="120"/>
      <c r="F6" s="121"/>
      <c r="G6" s="85">
        <v>12802480</v>
      </c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ht="15.75" customHeight="1">
      <c r="A7" s="119" t="s">
        <v>83</v>
      </c>
      <c r="B7" s="120"/>
      <c r="C7" s="120"/>
      <c r="D7" s="120"/>
      <c r="E7" s="120"/>
      <c r="F7" s="121"/>
      <c r="G7" s="84">
        <v>2713113</v>
      </c>
    </row>
    <row r="8" spans="1:18" ht="15.75" customHeight="1">
      <c r="A8" s="99" t="s">
        <v>100</v>
      </c>
      <c r="B8" s="99"/>
      <c r="C8" s="99"/>
      <c r="D8" s="99"/>
      <c r="E8" s="99"/>
      <c r="F8" s="78"/>
      <c r="G8" s="86">
        <f>+G6+G7</f>
        <v>15515593</v>
      </c>
    </row>
    <row r="9" spans="1:18" ht="15.75" customHeight="1"/>
    <row r="10" spans="1:18" ht="15.75" customHeight="1">
      <c r="A10" s="94" t="s">
        <v>48</v>
      </c>
      <c r="B10" s="94"/>
      <c r="C10" s="94"/>
      <c r="D10" s="94"/>
      <c r="E10" s="94"/>
      <c r="F10" s="94"/>
      <c r="G10" s="87"/>
    </row>
    <row r="11" spans="1:18" ht="15.75" customHeight="1">
      <c r="A11" s="95"/>
      <c r="B11" s="95"/>
      <c r="C11" s="95"/>
      <c r="D11" s="95"/>
      <c r="E11" s="95"/>
      <c r="F11" s="95"/>
      <c r="G11" s="87"/>
    </row>
    <row r="12" spans="1:18" s="51" customFormat="1" ht="18.75" customHeight="1">
      <c r="A12" s="125" t="s">
        <v>118</v>
      </c>
      <c r="B12" s="126"/>
      <c r="C12" s="126"/>
      <c r="D12" s="126"/>
      <c r="E12" s="126"/>
      <c r="F12" s="127"/>
      <c r="G12" s="80">
        <f>21054.22+306.48+714</f>
        <v>22074.7</v>
      </c>
      <c r="H12" s="76"/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spans="1:18" ht="18.75" customHeight="1">
      <c r="A13" s="125" t="s">
        <v>117</v>
      </c>
      <c r="B13" s="126"/>
      <c r="C13" s="126"/>
      <c r="D13" s="126"/>
      <c r="E13" s="126"/>
      <c r="F13" s="127"/>
      <c r="G13" s="80">
        <v>811.8</v>
      </c>
    </row>
    <row r="14" spans="1:18" ht="18.75" customHeight="1">
      <c r="A14" s="125" t="s">
        <v>141</v>
      </c>
      <c r="B14" s="126"/>
      <c r="C14" s="126"/>
      <c r="D14" s="126"/>
      <c r="E14" s="126"/>
      <c r="F14" s="127"/>
      <c r="G14" s="80">
        <v>819</v>
      </c>
    </row>
    <row r="15" spans="1:18" ht="18.75" customHeight="1">
      <c r="A15" s="125" t="s">
        <v>142</v>
      </c>
      <c r="B15" s="126"/>
      <c r="C15" s="126"/>
      <c r="D15" s="126"/>
      <c r="E15" s="126"/>
      <c r="F15" s="127"/>
      <c r="G15" s="80">
        <v>870</v>
      </c>
    </row>
    <row r="16" spans="1:18" ht="29.25" customHeight="1">
      <c r="A16" s="125" t="s">
        <v>143</v>
      </c>
      <c r="B16" s="126"/>
      <c r="C16" s="126"/>
      <c r="D16" s="126"/>
      <c r="E16" s="126"/>
      <c r="F16" s="127"/>
      <c r="G16" s="80">
        <v>1865</v>
      </c>
    </row>
    <row r="17" spans="1:8" s="1" customFormat="1" ht="17.25" customHeight="1">
      <c r="A17" s="128" t="s">
        <v>144</v>
      </c>
      <c r="B17" s="129"/>
      <c r="C17" s="129"/>
      <c r="D17" s="129"/>
      <c r="E17" s="129"/>
      <c r="F17" s="130"/>
      <c r="G17" s="80">
        <v>2075</v>
      </c>
      <c r="H17" s="55"/>
    </row>
    <row r="18" spans="1:8" s="1" customFormat="1" ht="17.25" customHeight="1">
      <c r="A18" s="128" t="s">
        <v>145</v>
      </c>
      <c r="B18" s="129"/>
      <c r="C18" s="129"/>
      <c r="D18" s="129"/>
      <c r="E18" s="129"/>
      <c r="F18" s="130"/>
      <c r="G18" s="80">
        <v>2340</v>
      </c>
      <c r="H18" s="55"/>
    </row>
    <row r="19" spans="1:8" ht="17.25" customHeight="1">
      <c r="A19" s="128" t="s">
        <v>146</v>
      </c>
      <c r="B19" s="129"/>
      <c r="C19" s="129"/>
      <c r="D19" s="129"/>
      <c r="E19" s="129"/>
      <c r="F19" s="130"/>
      <c r="G19" s="80">
        <v>2530</v>
      </c>
    </row>
    <row r="20" spans="1:8" ht="17.25" customHeight="1">
      <c r="A20" s="128" t="s">
        <v>147</v>
      </c>
      <c r="B20" s="129"/>
      <c r="C20" s="129"/>
      <c r="D20" s="129"/>
      <c r="E20" s="129"/>
      <c r="F20" s="130"/>
      <c r="G20" s="80">
        <v>2760</v>
      </c>
    </row>
    <row r="21" spans="1:8" ht="17.25" customHeight="1">
      <c r="A21" s="128" t="s">
        <v>148</v>
      </c>
      <c r="B21" s="129"/>
      <c r="C21" s="129"/>
      <c r="D21" s="129"/>
      <c r="E21" s="129"/>
      <c r="F21" s="130"/>
      <c r="G21" s="80">
        <v>2780</v>
      </c>
    </row>
    <row r="22" spans="1:8" s="1" customFormat="1" ht="33" customHeight="1">
      <c r="A22" s="128" t="s">
        <v>143</v>
      </c>
      <c r="B22" s="129"/>
      <c r="C22" s="129"/>
      <c r="D22" s="129"/>
      <c r="E22" s="129"/>
      <c r="F22" s="130"/>
      <c r="G22" s="80">
        <v>2940</v>
      </c>
      <c r="H22" s="57"/>
    </row>
    <row r="23" spans="1:8" s="1" customFormat="1" ht="22.5" customHeight="1">
      <c r="A23" s="128" t="s">
        <v>149</v>
      </c>
      <c r="B23" s="129"/>
      <c r="C23" s="129"/>
      <c r="D23" s="129"/>
      <c r="E23" s="129"/>
      <c r="F23" s="130"/>
      <c r="G23" s="80">
        <v>3900</v>
      </c>
      <c r="H23" s="57"/>
    </row>
    <row r="24" spans="1:8" s="1" customFormat="1" ht="30.75" customHeight="1">
      <c r="A24" s="125" t="s">
        <v>150</v>
      </c>
      <c r="B24" s="126"/>
      <c r="C24" s="126"/>
      <c r="D24" s="126"/>
      <c r="E24" s="126"/>
      <c r="F24" s="79"/>
      <c r="G24" s="80">
        <v>4030</v>
      </c>
      <c r="H24" s="57"/>
    </row>
    <row r="25" spans="1:8" s="1" customFormat="1" ht="21.75" customHeight="1">
      <c r="A25" s="125" t="s">
        <v>148</v>
      </c>
      <c r="B25" s="126"/>
      <c r="C25" s="126"/>
      <c r="D25" s="126"/>
      <c r="E25" s="126"/>
      <c r="F25" s="79"/>
      <c r="G25" s="80">
        <v>4228</v>
      </c>
      <c r="H25" s="57"/>
    </row>
    <row r="26" spans="1:8" s="1" customFormat="1" ht="22.5" customHeight="1">
      <c r="A26" s="125" t="s">
        <v>151</v>
      </c>
      <c r="B26" s="126"/>
      <c r="C26" s="126"/>
      <c r="D26" s="126"/>
      <c r="E26" s="126"/>
      <c r="F26" s="127"/>
      <c r="G26" s="80">
        <v>4425.92</v>
      </c>
      <c r="H26" s="57"/>
    </row>
    <row r="27" spans="1:8" s="1" customFormat="1" ht="30.75" customHeight="1">
      <c r="A27" s="125" t="s">
        <v>152</v>
      </c>
      <c r="B27" s="126"/>
      <c r="C27" s="126"/>
      <c r="D27" s="126"/>
      <c r="E27" s="126"/>
      <c r="F27" s="127"/>
      <c r="G27" s="80">
        <v>6389</v>
      </c>
      <c r="H27" s="57"/>
    </row>
    <row r="28" spans="1:8" s="1" customFormat="1" ht="30.75" customHeight="1">
      <c r="A28" s="125" t="s">
        <v>153</v>
      </c>
      <c r="B28" s="126"/>
      <c r="C28" s="126"/>
      <c r="D28" s="126"/>
      <c r="E28" s="126"/>
      <c r="F28" s="127"/>
      <c r="G28" s="80">
        <v>10864.81</v>
      </c>
      <c r="H28" s="57"/>
    </row>
    <row r="29" spans="1:8" s="1" customFormat="1" ht="30.75" customHeight="1">
      <c r="A29" s="125" t="s">
        <v>154</v>
      </c>
      <c r="B29" s="126"/>
      <c r="C29" s="126"/>
      <c r="D29" s="126"/>
      <c r="E29" s="126"/>
      <c r="F29" s="127"/>
      <c r="G29" s="80">
        <v>13000</v>
      </c>
      <c r="H29" s="57"/>
    </row>
    <row r="30" spans="1:8" s="1" customFormat="1" ht="16.5" customHeight="1">
      <c r="A30" s="125" t="s">
        <v>155</v>
      </c>
      <c r="B30" s="126"/>
      <c r="C30" s="126"/>
      <c r="D30" s="126"/>
      <c r="E30" s="126"/>
      <c r="F30" s="127"/>
      <c r="G30" s="80">
        <v>13901.99</v>
      </c>
      <c r="H30" s="57"/>
    </row>
    <row r="31" spans="1:8" s="1" customFormat="1" ht="30.75" customHeight="1">
      <c r="A31" s="125" t="s">
        <v>156</v>
      </c>
      <c r="B31" s="126"/>
      <c r="C31" s="126"/>
      <c r="D31" s="126"/>
      <c r="E31" s="126"/>
      <c r="F31" s="127"/>
      <c r="G31" s="80">
        <v>26496</v>
      </c>
      <c r="H31" s="57"/>
    </row>
    <row r="32" spans="1:8" s="1" customFormat="1" ht="30.75" customHeight="1">
      <c r="A32" s="125" t="s">
        <v>157</v>
      </c>
      <c r="B32" s="126"/>
      <c r="C32" s="126"/>
      <c r="D32" s="126"/>
      <c r="E32" s="126"/>
      <c r="F32" s="127"/>
      <c r="G32" s="80">
        <v>61800</v>
      </c>
      <c r="H32" s="57"/>
    </row>
    <row r="33" spans="1:18" s="1" customFormat="1" ht="15.75" customHeight="1">
      <c r="A33" s="96"/>
      <c r="B33" s="97"/>
      <c r="C33" s="97"/>
      <c r="D33" s="97"/>
      <c r="E33" s="97"/>
      <c r="F33" s="98"/>
      <c r="G33" s="80"/>
      <c r="H33" s="57"/>
    </row>
    <row r="34" spans="1:18" s="1" customFormat="1" ht="28.5" customHeight="1">
      <c r="A34" s="99" t="s">
        <v>8</v>
      </c>
      <c r="B34" s="99"/>
      <c r="C34" s="99"/>
      <c r="D34" s="99"/>
      <c r="E34" s="99"/>
      <c r="F34" s="78"/>
      <c r="G34" s="86">
        <f>SUM(G12:G33)</f>
        <v>190901.22</v>
      </c>
      <c r="H34" s="57"/>
    </row>
    <row r="35" spans="1:18" s="1" customFormat="1">
      <c r="A35" s="104" t="s">
        <v>174</v>
      </c>
      <c r="B35" s="104"/>
      <c r="C35" s="104"/>
      <c r="D35" s="104"/>
      <c r="E35" s="104"/>
      <c r="F35" s="104"/>
      <c r="G35" s="87"/>
      <c r="H35" s="57"/>
    </row>
    <row r="36" spans="1:18" s="1" customFormat="1" ht="27" customHeight="1">
      <c r="A36" s="100" t="s">
        <v>175</v>
      </c>
      <c r="B36" s="100"/>
      <c r="C36" s="100"/>
      <c r="D36" s="100"/>
      <c r="E36" s="100"/>
      <c r="F36" s="100"/>
      <c r="G36" s="80">
        <v>3960</v>
      </c>
      <c r="H36" s="57"/>
    </row>
    <row r="37" spans="1:18" s="1" customFormat="1" ht="34.5" customHeight="1">
      <c r="A37" s="99" t="s">
        <v>57</v>
      </c>
      <c r="B37" s="99"/>
      <c r="C37" s="99"/>
      <c r="D37" s="99"/>
      <c r="E37" s="99"/>
      <c r="F37" s="78"/>
      <c r="G37" s="86">
        <f>+G36</f>
        <v>3960</v>
      </c>
      <c r="H37" s="57"/>
    </row>
    <row r="38" spans="1:18" s="1" customFormat="1">
      <c r="A38" s="104" t="s">
        <v>12</v>
      </c>
      <c r="B38" s="104"/>
      <c r="C38" s="104"/>
      <c r="D38" s="104"/>
      <c r="E38" s="104"/>
      <c r="F38" s="104"/>
      <c r="G38" s="87"/>
      <c r="H38" s="57"/>
    </row>
    <row r="39" spans="1:18" s="1" customFormat="1" ht="27" customHeight="1">
      <c r="A39" s="100" t="s">
        <v>125</v>
      </c>
      <c r="B39" s="100"/>
      <c r="C39" s="100"/>
      <c r="D39" s="100"/>
      <c r="E39" s="100"/>
      <c r="F39" s="100"/>
      <c r="G39" s="80">
        <v>1232386</v>
      </c>
      <c r="H39" s="57"/>
    </row>
    <row r="40" spans="1:18" s="1" customFormat="1" ht="34.5" customHeight="1">
      <c r="A40" s="99" t="s">
        <v>101</v>
      </c>
      <c r="B40" s="99"/>
      <c r="C40" s="99"/>
      <c r="D40" s="99"/>
      <c r="E40" s="99"/>
      <c r="F40" s="78"/>
      <c r="G40" s="86">
        <f>+G39</f>
        <v>1232386</v>
      </c>
      <c r="H40" s="57"/>
    </row>
    <row r="41" spans="1:18" s="1" customFormat="1">
      <c r="A41" s="95"/>
      <c r="B41" s="95"/>
      <c r="C41" s="95"/>
      <c r="D41" s="95"/>
      <c r="E41" s="95"/>
      <c r="F41" s="95"/>
      <c r="G41" s="87"/>
      <c r="H41" s="57"/>
    </row>
    <row r="42" spans="1:18" s="1" customFormat="1" ht="17.25" customHeight="1">
      <c r="A42" s="96" t="s">
        <v>171</v>
      </c>
      <c r="B42" s="97"/>
      <c r="C42" s="97"/>
      <c r="D42" s="97"/>
      <c r="E42" s="97"/>
      <c r="F42" s="98"/>
      <c r="G42" s="80">
        <f>1800+2388</f>
        <v>4188</v>
      </c>
      <c r="H42" s="57"/>
    </row>
    <row r="43" spans="1:18" s="1" customFormat="1" ht="17.25" customHeight="1">
      <c r="A43" s="96" t="s">
        <v>159</v>
      </c>
      <c r="B43" s="97"/>
      <c r="C43" s="97"/>
      <c r="D43" s="97"/>
      <c r="E43" s="97"/>
      <c r="F43" s="98"/>
      <c r="G43" s="80">
        <v>141.9</v>
      </c>
      <c r="H43" s="57"/>
    </row>
    <row r="44" spans="1:18" s="1" customFormat="1" ht="17.25" customHeight="1">
      <c r="A44" s="96" t="s">
        <v>160</v>
      </c>
      <c r="B44" s="97"/>
      <c r="C44" s="97"/>
      <c r="D44" s="97"/>
      <c r="E44" s="97"/>
      <c r="F44" s="98"/>
      <c r="G44" s="80">
        <v>1873.24</v>
      </c>
      <c r="H44" s="57"/>
    </row>
    <row r="45" spans="1:18" s="59" customFormat="1" ht="17.25" customHeight="1">
      <c r="A45" s="96" t="s">
        <v>161</v>
      </c>
      <c r="B45" s="97"/>
      <c r="C45" s="97"/>
      <c r="D45" s="97"/>
      <c r="E45" s="97"/>
      <c r="F45" s="98"/>
      <c r="G45" s="80">
        <f>86.52+3410.1</f>
        <v>3496.62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</row>
    <row r="46" spans="1:18" s="1" customFormat="1" ht="17.25" customHeight="1">
      <c r="A46" s="96" t="s">
        <v>162</v>
      </c>
      <c r="B46" s="97"/>
      <c r="C46" s="97"/>
      <c r="D46" s="97"/>
      <c r="E46" s="97"/>
      <c r="F46" s="98"/>
      <c r="G46" s="80">
        <f>1633.99+1365.78</f>
        <v>2999.77</v>
      </c>
      <c r="H46" s="57"/>
    </row>
    <row r="47" spans="1:18" s="59" customFormat="1" ht="17.25" customHeight="1">
      <c r="A47" s="96" t="s">
        <v>163</v>
      </c>
      <c r="B47" s="97"/>
      <c r="C47" s="97"/>
      <c r="D47" s="97"/>
      <c r="E47" s="97"/>
      <c r="F47" s="98"/>
      <c r="G47" s="80">
        <v>25040</v>
      </c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</row>
    <row r="48" spans="1:18" s="1" customFormat="1" ht="17.25" customHeight="1">
      <c r="A48" s="96" t="s">
        <v>165</v>
      </c>
      <c r="B48" s="97"/>
      <c r="C48" s="97"/>
      <c r="D48" s="97"/>
      <c r="E48" s="97"/>
      <c r="F48" s="98"/>
      <c r="G48" s="80">
        <f>40424+7993</f>
        <v>48417</v>
      </c>
      <c r="H48" s="57"/>
    </row>
    <row r="49" spans="1:18" s="59" customFormat="1" ht="17.25" customHeight="1">
      <c r="A49" s="96" t="s">
        <v>164</v>
      </c>
      <c r="B49" s="97"/>
      <c r="C49" s="97"/>
      <c r="D49" s="97"/>
      <c r="E49" s="97"/>
      <c r="F49" s="98"/>
      <c r="G49" s="88">
        <v>28020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</row>
    <row r="50" spans="1:18" s="1" customFormat="1" ht="17.25" customHeight="1">
      <c r="A50" s="96" t="s">
        <v>170</v>
      </c>
      <c r="B50" s="97"/>
      <c r="C50" s="97"/>
      <c r="D50" s="97"/>
      <c r="E50" s="97"/>
      <c r="F50" s="98"/>
      <c r="G50" s="80">
        <v>9179.74</v>
      </c>
      <c r="H50" s="57"/>
    </row>
    <row r="51" spans="1:18" s="59" customFormat="1" ht="17.25" customHeight="1">
      <c r="A51" s="96" t="s">
        <v>166</v>
      </c>
      <c r="B51" s="97"/>
      <c r="C51" s="97"/>
      <c r="D51" s="97"/>
      <c r="E51" s="97"/>
      <c r="F51" s="98"/>
      <c r="G51" s="80">
        <v>4380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</row>
    <row r="52" spans="1:18" s="59" customFormat="1" ht="17.25" customHeight="1">
      <c r="A52" s="96" t="s">
        <v>167</v>
      </c>
      <c r="B52" s="97"/>
      <c r="C52" s="97"/>
      <c r="D52" s="97"/>
      <c r="E52" s="97"/>
      <c r="F52" s="98"/>
      <c r="G52" s="80">
        <v>2320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</row>
    <row r="53" spans="1:18" s="59" customFormat="1" ht="17.25" customHeight="1">
      <c r="A53" s="96" t="s">
        <v>168</v>
      </c>
      <c r="B53" s="97"/>
      <c r="C53" s="97"/>
      <c r="D53" s="97"/>
      <c r="E53" s="97"/>
      <c r="F53" s="98"/>
      <c r="G53" s="80">
        <v>10000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</row>
    <row r="54" spans="1:18" ht="17.25" customHeight="1">
      <c r="A54" s="125" t="s">
        <v>169</v>
      </c>
      <c r="B54" s="126"/>
      <c r="C54" s="126"/>
      <c r="D54" s="126"/>
      <c r="E54" s="126"/>
      <c r="F54" s="127"/>
      <c r="G54" s="80">
        <v>3934</v>
      </c>
    </row>
    <row r="55" spans="1:18" ht="17.25" customHeight="1">
      <c r="A55" s="96" t="s">
        <v>172</v>
      </c>
      <c r="B55" s="97"/>
      <c r="C55" s="97"/>
      <c r="D55" s="97"/>
      <c r="E55" s="97"/>
      <c r="F55" s="98"/>
      <c r="G55" s="80">
        <v>1200</v>
      </c>
    </row>
    <row r="56" spans="1:18" ht="17.25" customHeight="1">
      <c r="A56" s="119" t="s">
        <v>173</v>
      </c>
      <c r="B56" s="120"/>
      <c r="C56" s="120"/>
      <c r="D56" s="120"/>
      <c r="E56" s="120"/>
      <c r="F56" s="121"/>
      <c r="G56" s="80">
        <v>14400</v>
      </c>
    </row>
    <row r="57" spans="1:18" s="59" customFormat="1">
      <c r="A57" s="99" t="s">
        <v>42</v>
      </c>
      <c r="B57" s="99"/>
      <c r="C57" s="99"/>
      <c r="D57" s="99"/>
      <c r="E57" s="99"/>
      <c r="F57" s="78"/>
      <c r="G57" s="86">
        <f>SUM(G42:G56)</f>
        <v>159590.27000000002</v>
      </c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</row>
    <row r="58" spans="1:18" s="59" customFormat="1" ht="15.75" customHeight="1">
      <c r="A58" s="74"/>
      <c r="B58" s="74"/>
      <c r="C58" s="74"/>
      <c r="D58" s="74"/>
      <c r="E58" s="74"/>
      <c r="F58" s="74"/>
      <c r="G58" s="8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</row>
    <row r="59" spans="1:18" s="59" customFormat="1" ht="15.75" customHeight="1">
      <c r="A59" s="94" t="s">
        <v>69</v>
      </c>
      <c r="B59" s="94"/>
      <c r="C59" s="94"/>
      <c r="D59" s="94"/>
      <c r="E59" s="94"/>
      <c r="F59" s="94"/>
      <c r="G59" s="9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</row>
    <row r="60" spans="1:18" s="59" customFormat="1">
      <c r="A60" s="100" t="s">
        <v>72</v>
      </c>
      <c r="B60" s="100"/>
      <c r="C60" s="100"/>
      <c r="D60" s="100"/>
      <c r="E60" s="100"/>
      <c r="F60" s="100"/>
      <c r="G60" s="80">
        <v>1021381.86</v>
      </c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</row>
    <row r="61" spans="1:18" s="59" customFormat="1" ht="15.75" customHeight="1">
      <c r="A61" s="81" t="s">
        <v>73</v>
      </c>
      <c r="B61" s="82"/>
      <c r="C61" s="82"/>
      <c r="D61" s="82"/>
      <c r="E61" s="82"/>
      <c r="F61" s="82"/>
      <c r="G61" s="80">
        <v>55781.3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</row>
    <row r="62" spans="1:18" s="59" customFormat="1">
      <c r="A62" s="101" t="s">
        <v>70</v>
      </c>
      <c r="B62" s="102"/>
      <c r="C62" s="102"/>
      <c r="D62" s="102"/>
      <c r="E62" s="102"/>
      <c r="F62" s="103"/>
      <c r="G62" s="80">
        <v>518105.38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</row>
    <row r="63" spans="1:18" s="59" customFormat="1">
      <c r="A63" s="96" t="s">
        <v>71</v>
      </c>
      <c r="B63" s="97"/>
      <c r="C63" s="97"/>
      <c r="D63" s="97"/>
      <c r="E63" s="97"/>
      <c r="F63" s="98"/>
      <c r="G63" s="80">
        <v>10542.96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</row>
    <row r="64" spans="1:18" s="59" customFormat="1">
      <c r="A64" s="99" t="s">
        <v>102</v>
      </c>
      <c r="B64" s="99"/>
      <c r="C64" s="99"/>
      <c r="D64" s="99"/>
      <c r="E64" s="99"/>
      <c r="F64" s="78"/>
      <c r="G64" s="86">
        <f>SUM(G60:G63)</f>
        <v>1605811.5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</row>
    <row r="66" spans="1:18" s="59" customFormat="1">
      <c r="A66" s="94" t="s">
        <v>190</v>
      </c>
      <c r="B66" s="94"/>
      <c r="C66" s="94"/>
      <c r="D66" s="94"/>
      <c r="E66" s="94"/>
      <c r="F66" s="94"/>
      <c r="G66" s="9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</row>
    <row r="67" spans="1:18" s="59" customFormat="1">
      <c r="A67" s="95"/>
      <c r="B67" s="95"/>
      <c r="C67" s="95"/>
      <c r="D67" s="95"/>
      <c r="E67" s="95"/>
      <c r="F67" s="95"/>
      <c r="G67" s="87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</row>
    <row r="68" spans="1:18" s="59" customFormat="1">
      <c r="A68" s="96" t="s">
        <v>194</v>
      </c>
      <c r="B68" s="97"/>
      <c r="C68" s="97"/>
      <c r="D68" s="97"/>
      <c r="E68" s="97"/>
      <c r="F68" s="98"/>
      <c r="G68" s="80">
        <v>24990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</row>
    <row r="69" spans="1:18" s="59" customFormat="1">
      <c r="A69" s="122" t="s">
        <v>129</v>
      </c>
      <c r="B69" s="123"/>
      <c r="C69" s="123"/>
      <c r="D69" s="123"/>
      <c r="E69" s="123"/>
      <c r="F69" s="124"/>
      <c r="G69" s="83">
        <f>+G68</f>
        <v>24990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</row>
    <row r="70" spans="1:18" s="59" customFormat="1">
      <c r="A70" s="96"/>
      <c r="B70" s="97"/>
      <c r="C70" s="97"/>
      <c r="D70" s="97"/>
      <c r="E70" s="97"/>
      <c r="F70" s="98"/>
      <c r="G70" s="80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</row>
    <row r="71" spans="1:18" s="59" customFormat="1">
      <c r="A71" s="99"/>
      <c r="B71" s="99"/>
      <c r="C71" s="99"/>
      <c r="D71" s="99"/>
      <c r="E71" s="99"/>
      <c r="F71" s="78"/>
      <c r="G71" s="86">
        <f>+G70+G69</f>
        <v>24990</v>
      </c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</row>
    <row r="74" spans="1:18" s="59" customFormat="1">
      <c r="A74" s="74" t="s">
        <v>44</v>
      </c>
      <c r="B74" s="74"/>
      <c r="C74" s="74"/>
      <c r="D74" s="74"/>
      <c r="E74" s="74"/>
      <c r="F74" s="74" t="s">
        <v>45</v>
      </c>
      <c r="G74" s="8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</row>
    <row r="75" spans="1:18" s="59" customFormat="1">
      <c r="A75" s="74"/>
      <c r="B75" s="74"/>
      <c r="C75" s="74"/>
      <c r="D75" s="74"/>
      <c r="E75" s="74"/>
      <c r="F75" s="74"/>
      <c r="G75" s="8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</row>
  </sheetData>
  <mergeCells count="66">
    <mergeCell ref="A8:E8"/>
    <mergeCell ref="A4:G4"/>
    <mergeCell ref="A6:F6"/>
    <mergeCell ref="A7:F7"/>
    <mergeCell ref="A1:G1"/>
    <mergeCell ref="A2:G2"/>
    <mergeCell ref="A3:G3"/>
    <mergeCell ref="A13:F13"/>
    <mergeCell ref="A14:F14"/>
    <mergeCell ref="A15:F15"/>
    <mergeCell ref="A10:F10"/>
    <mergeCell ref="A11:F11"/>
    <mergeCell ref="A12:F12"/>
    <mergeCell ref="A19:F19"/>
    <mergeCell ref="A20:F20"/>
    <mergeCell ref="A21:F21"/>
    <mergeCell ref="A16:F16"/>
    <mergeCell ref="A17:F17"/>
    <mergeCell ref="A18:F18"/>
    <mergeCell ref="A33:F33"/>
    <mergeCell ref="A34:E34"/>
    <mergeCell ref="A35:F35"/>
    <mergeCell ref="A22:F22"/>
    <mergeCell ref="A23:F23"/>
    <mergeCell ref="A30:F30"/>
    <mergeCell ref="A31:F31"/>
    <mergeCell ref="A32:F32"/>
    <mergeCell ref="A37:E37"/>
    <mergeCell ref="A41:F41"/>
    <mergeCell ref="A38:F38"/>
    <mergeCell ref="A39:F39"/>
    <mergeCell ref="A36:F36"/>
    <mergeCell ref="A71:E71"/>
    <mergeCell ref="A24:E24"/>
    <mergeCell ref="A25:E25"/>
    <mergeCell ref="A26:F26"/>
    <mergeCell ref="A27:F27"/>
    <mergeCell ref="A28:F28"/>
    <mergeCell ref="A29:F29"/>
    <mergeCell ref="A63:F63"/>
    <mergeCell ref="A64:E64"/>
    <mergeCell ref="A66:G66"/>
    <mergeCell ref="A67:F67"/>
    <mergeCell ref="A57:E57"/>
    <mergeCell ref="A59:G59"/>
    <mergeCell ref="A60:F60"/>
    <mergeCell ref="A62:F62"/>
    <mergeCell ref="A52:F52"/>
    <mergeCell ref="A50:F50"/>
    <mergeCell ref="A51:F51"/>
    <mergeCell ref="A68:F68"/>
    <mergeCell ref="A69:F69"/>
    <mergeCell ref="A70:F70"/>
    <mergeCell ref="A53:F53"/>
    <mergeCell ref="A54:F54"/>
    <mergeCell ref="A55:F55"/>
    <mergeCell ref="A56:F56"/>
    <mergeCell ref="A40:E40"/>
    <mergeCell ref="A46:F46"/>
    <mergeCell ref="A47:F47"/>
    <mergeCell ref="A48:F48"/>
    <mergeCell ref="A49:F49"/>
    <mergeCell ref="A42:F42"/>
    <mergeCell ref="A43:F43"/>
    <mergeCell ref="A44:F44"/>
    <mergeCell ref="A45:F45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rowBreaks count="1" manualBreakCount="1">
    <brk id="3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70"/>
  <sheetViews>
    <sheetView zoomScaleNormal="100" workbookViewId="0">
      <selection activeCell="G17" sqref="G17"/>
    </sheetView>
  </sheetViews>
  <sheetFormatPr defaultColWidth="9.28515625" defaultRowHeight="15.75"/>
  <cols>
    <col min="1" max="6" width="9.28515625" style="59"/>
    <col min="7" max="7" width="21" style="68" customWidth="1"/>
    <col min="8" max="8" width="12.5703125" style="59" customWidth="1"/>
    <col min="10" max="15" width="9.28515625" style="59"/>
    <col min="16" max="16" width="21" style="68" customWidth="1"/>
    <col min="17" max="17" width="10.5703125" style="59" customWidth="1"/>
  </cols>
  <sheetData>
    <row r="1" spans="1:17" ht="40.5" customHeight="1">
      <c r="A1" s="131" t="s">
        <v>95</v>
      </c>
      <c r="B1" s="131"/>
      <c r="C1" s="131"/>
      <c r="D1" s="131"/>
      <c r="E1" s="131"/>
      <c r="F1" s="131"/>
      <c r="G1" s="131"/>
      <c r="J1" s="131" t="s">
        <v>95</v>
      </c>
      <c r="K1" s="131"/>
      <c r="L1" s="131"/>
      <c r="M1" s="131"/>
      <c r="N1" s="131"/>
      <c r="O1" s="131"/>
      <c r="P1" s="131"/>
    </row>
    <row r="2" spans="1:17">
      <c r="A2" s="132" t="s">
        <v>140</v>
      </c>
      <c r="B2" s="132"/>
      <c r="C2" s="132"/>
      <c r="D2" s="132"/>
      <c r="E2" s="132"/>
      <c r="F2" s="132"/>
      <c r="G2" s="132"/>
      <c r="J2" s="132" t="s">
        <v>140</v>
      </c>
      <c r="K2" s="132"/>
      <c r="L2" s="132"/>
      <c r="M2" s="132"/>
      <c r="N2" s="132"/>
      <c r="O2" s="132"/>
      <c r="P2" s="132"/>
    </row>
    <row r="3" spans="1:17">
      <c r="A3" s="132" t="s">
        <v>97</v>
      </c>
      <c r="B3" s="132"/>
      <c r="C3" s="132"/>
      <c r="D3" s="132"/>
      <c r="E3" s="132"/>
      <c r="F3" s="132"/>
      <c r="G3" s="132"/>
      <c r="J3" s="132" t="s">
        <v>105</v>
      </c>
      <c r="K3" s="132"/>
      <c r="L3" s="132"/>
      <c r="M3" s="132"/>
      <c r="N3" s="132"/>
      <c r="O3" s="132"/>
      <c r="P3" s="132"/>
    </row>
    <row r="4" spans="1:17" ht="24" customHeight="1">
      <c r="A4" s="140" t="s">
        <v>81</v>
      </c>
      <c r="B4" s="140"/>
      <c r="C4" s="140"/>
      <c r="D4" s="140"/>
      <c r="E4" s="140"/>
      <c r="F4" s="140"/>
      <c r="G4" s="140"/>
      <c r="J4" s="140" t="s">
        <v>81</v>
      </c>
      <c r="K4" s="140"/>
      <c r="L4" s="140"/>
      <c r="M4" s="140"/>
      <c r="N4" s="140"/>
      <c r="O4" s="140"/>
      <c r="P4" s="140"/>
    </row>
    <row r="5" spans="1:17" ht="15.75" customHeight="1"/>
    <row r="6" spans="1:17" s="51" customFormat="1" ht="15.75" customHeight="1">
      <c r="A6" s="142" t="s">
        <v>82</v>
      </c>
      <c r="B6" s="143"/>
      <c r="C6" s="143"/>
      <c r="D6" s="143"/>
      <c r="E6" s="143"/>
      <c r="F6" s="144"/>
      <c r="G6" s="69">
        <v>4890062.33</v>
      </c>
      <c r="H6" s="60"/>
      <c r="J6" s="142" t="s">
        <v>82</v>
      </c>
      <c r="K6" s="143"/>
      <c r="L6" s="143"/>
      <c r="M6" s="143"/>
      <c r="N6" s="143"/>
      <c r="O6" s="144"/>
      <c r="P6" s="69">
        <v>304810.34999999998</v>
      </c>
      <c r="Q6" s="60"/>
    </row>
    <row r="7" spans="1:17" ht="15.75" customHeight="1">
      <c r="A7" s="142" t="s">
        <v>83</v>
      </c>
      <c r="B7" s="143"/>
      <c r="C7" s="143"/>
      <c r="D7" s="143"/>
      <c r="E7" s="143"/>
      <c r="F7" s="144"/>
      <c r="G7" s="45">
        <v>1088603.6299999999</v>
      </c>
      <c r="J7" s="142" t="s">
        <v>83</v>
      </c>
      <c r="K7" s="143"/>
      <c r="L7" s="143"/>
      <c r="M7" s="143"/>
      <c r="N7" s="143"/>
      <c r="O7" s="144"/>
      <c r="P7" s="45">
        <v>67058.289999999994</v>
      </c>
    </row>
    <row r="8" spans="1:17" ht="15.75" customHeight="1">
      <c r="A8" s="134" t="s">
        <v>85</v>
      </c>
      <c r="B8" s="135"/>
      <c r="C8" s="135"/>
      <c r="D8" s="135"/>
      <c r="E8" s="135"/>
      <c r="F8" s="136"/>
      <c r="G8" s="50">
        <f>+G6+G7</f>
        <v>5978665.96</v>
      </c>
      <c r="J8" s="134" t="s">
        <v>85</v>
      </c>
      <c r="K8" s="135"/>
      <c r="L8" s="135"/>
      <c r="M8" s="135"/>
      <c r="N8" s="135"/>
      <c r="O8" s="136"/>
      <c r="P8" s="50">
        <f>+P6+P7</f>
        <v>371868.63999999996</v>
      </c>
    </row>
    <row r="9" spans="1:17">
      <c r="A9" s="137"/>
      <c r="B9" s="138"/>
      <c r="C9" s="138"/>
      <c r="D9" s="138"/>
      <c r="E9" s="138"/>
      <c r="F9" s="139"/>
      <c r="G9" s="45"/>
      <c r="J9" s="137"/>
      <c r="K9" s="138"/>
      <c r="L9" s="138"/>
      <c r="M9" s="138"/>
      <c r="N9" s="138"/>
      <c r="O9" s="139"/>
      <c r="P9" s="45"/>
    </row>
    <row r="10" spans="1:17" ht="15.75" customHeight="1">
      <c r="A10" s="141" t="s">
        <v>100</v>
      </c>
      <c r="B10" s="141"/>
      <c r="C10" s="141"/>
      <c r="D10" s="141"/>
      <c r="E10" s="141"/>
      <c r="F10" s="61"/>
      <c r="G10" s="62">
        <f>+G8+G9</f>
        <v>5978665.96</v>
      </c>
      <c r="J10" s="141" t="s">
        <v>100</v>
      </c>
      <c r="K10" s="141"/>
      <c r="L10" s="141"/>
      <c r="M10" s="141"/>
      <c r="N10" s="141"/>
      <c r="O10" s="61"/>
      <c r="P10" s="62">
        <f>+P8+P9</f>
        <v>371868.63999999996</v>
      </c>
    </row>
    <row r="11" spans="1:17" ht="15.75" customHeight="1"/>
    <row r="12" spans="1:17" ht="15.75" customHeight="1">
      <c r="A12" s="140" t="s">
        <v>48</v>
      </c>
      <c r="B12" s="140"/>
      <c r="C12" s="140"/>
      <c r="D12" s="140"/>
      <c r="E12" s="140"/>
      <c r="F12" s="140"/>
      <c r="G12" s="56"/>
      <c r="J12" s="140" t="s">
        <v>48</v>
      </c>
      <c r="K12" s="140"/>
      <c r="L12" s="140"/>
      <c r="M12" s="140"/>
      <c r="N12" s="140"/>
      <c r="O12" s="140"/>
      <c r="P12" s="56"/>
    </row>
    <row r="13" spans="1:17" ht="15.75" customHeight="1">
      <c r="A13" s="145"/>
      <c r="B13" s="145"/>
      <c r="C13" s="145"/>
      <c r="D13" s="145"/>
      <c r="E13" s="145"/>
      <c r="F13" s="145"/>
      <c r="G13" s="56"/>
      <c r="J13" s="145"/>
      <c r="K13" s="145"/>
      <c r="L13" s="145"/>
      <c r="M13" s="145"/>
      <c r="N13" s="145"/>
      <c r="O13" s="145"/>
      <c r="P13" s="56"/>
    </row>
    <row r="14" spans="1:17" s="51" customFormat="1" ht="30" customHeight="1">
      <c r="A14" s="146" t="s">
        <v>113</v>
      </c>
      <c r="B14" s="147"/>
      <c r="C14" s="147"/>
      <c r="D14" s="147"/>
      <c r="E14" s="147"/>
      <c r="F14" s="148"/>
      <c r="G14" s="45">
        <v>11465</v>
      </c>
      <c r="H14" s="60"/>
      <c r="J14" s="146" t="s">
        <v>135</v>
      </c>
      <c r="K14" s="147"/>
      <c r="L14" s="147"/>
      <c r="M14" s="147"/>
      <c r="N14" s="147"/>
      <c r="O14" s="148"/>
      <c r="P14" s="45">
        <v>7265.23</v>
      </c>
      <c r="Q14" s="60"/>
    </row>
    <row r="15" spans="1:17" ht="18.75" customHeight="1">
      <c r="A15" s="133" t="s">
        <v>112</v>
      </c>
      <c r="B15" s="133"/>
      <c r="C15" s="133"/>
      <c r="D15" s="133"/>
      <c r="E15" s="133"/>
      <c r="F15" s="133"/>
      <c r="G15" s="45">
        <v>2580</v>
      </c>
      <c r="J15" s="133" t="s">
        <v>116</v>
      </c>
      <c r="K15" s="133"/>
      <c r="L15" s="133"/>
      <c r="M15" s="133"/>
      <c r="N15" s="133"/>
      <c r="O15" s="133"/>
      <c r="P15" s="45">
        <v>6000</v>
      </c>
    </row>
    <row r="16" spans="1:17" ht="31.5" customHeight="1">
      <c r="A16" s="133" t="s">
        <v>114</v>
      </c>
      <c r="B16" s="133"/>
      <c r="C16" s="133"/>
      <c r="D16" s="133"/>
      <c r="E16" s="133"/>
      <c r="F16" s="133"/>
      <c r="G16" s="45">
        <v>3995</v>
      </c>
      <c r="J16" s="133" t="s">
        <v>132</v>
      </c>
      <c r="K16" s="133"/>
      <c r="L16" s="133"/>
      <c r="M16" s="133"/>
      <c r="N16" s="133"/>
      <c r="O16" s="133"/>
      <c r="P16" s="45">
        <v>12800</v>
      </c>
    </row>
    <row r="17" spans="1:17" ht="27" customHeight="1">
      <c r="A17" s="146" t="s">
        <v>115</v>
      </c>
      <c r="B17" s="147"/>
      <c r="C17" s="147"/>
      <c r="D17" s="147"/>
      <c r="E17" s="147"/>
      <c r="F17" s="148"/>
      <c r="G17" s="45">
        <v>8917</v>
      </c>
      <c r="J17" s="146" t="s">
        <v>133</v>
      </c>
      <c r="K17" s="147"/>
      <c r="L17" s="147"/>
      <c r="M17" s="147"/>
      <c r="N17" s="147"/>
      <c r="O17" s="148"/>
      <c r="P17" s="45">
        <v>2340</v>
      </c>
    </row>
    <row r="18" spans="1:17" ht="29.25" customHeight="1">
      <c r="A18" s="133" t="s">
        <v>139</v>
      </c>
      <c r="B18" s="133"/>
      <c r="C18" s="133"/>
      <c r="D18" s="133"/>
      <c r="E18" s="133"/>
      <c r="F18" s="133"/>
      <c r="G18" s="45">
        <v>400</v>
      </c>
      <c r="J18" s="134" t="s">
        <v>84</v>
      </c>
      <c r="K18" s="135"/>
      <c r="L18" s="135"/>
      <c r="M18" s="135"/>
      <c r="N18" s="135"/>
      <c r="O18" s="136"/>
      <c r="P18" s="50">
        <f>SUM(P14:P17)</f>
        <v>28405.23</v>
      </c>
    </row>
    <row r="19" spans="1:17" s="1" customFormat="1" ht="33.75" customHeight="1">
      <c r="A19" s="151" t="s">
        <v>138</v>
      </c>
      <c r="B19" s="152"/>
      <c r="C19" s="152"/>
      <c r="D19" s="152"/>
      <c r="E19" s="152"/>
      <c r="F19" s="153"/>
      <c r="G19" s="45">
        <v>96185.88</v>
      </c>
      <c r="H19" s="55"/>
      <c r="J19" s="137"/>
      <c r="K19" s="138"/>
      <c r="L19" s="138"/>
      <c r="M19" s="138"/>
      <c r="N19" s="138"/>
      <c r="O19" s="139"/>
      <c r="P19" s="45"/>
      <c r="Q19" s="55"/>
    </row>
    <row r="20" spans="1:17" s="1" customFormat="1" ht="34.5" customHeight="1">
      <c r="A20" s="151" t="s">
        <v>137</v>
      </c>
      <c r="B20" s="152"/>
      <c r="C20" s="152"/>
      <c r="D20" s="152"/>
      <c r="E20" s="152"/>
      <c r="F20" s="153"/>
      <c r="G20" s="45">
        <v>1660</v>
      </c>
      <c r="H20" s="55"/>
      <c r="J20" s="141" t="s">
        <v>8</v>
      </c>
      <c r="K20" s="141"/>
      <c r="L20" s="141"/>
      <c r="M20" s="141"/>
      <c r="N20" s="141"/>
      <c r="O20" s="61"/>
      <c r="P20" s="62">
        <f>+P18+P19</f>
        <v>28405.23</v>
      </c>
      <c r="Q20" s="55"/>
    </row>
    <row r="21" spans="1:17" ht="33" customHeight="1">
      <c r="A21" s="151" t="s">
        <v>117</v>
      </c>
      <c r="B21" s="152"/>
      <c r="C21" s="152"/>
      <c r="D21" s="152"/>
      <c r="E21" s="152"/>
      <c r="F21" s="153"/>
      <c r="G21" s="45">
        <v>1043.8399999999999</v>
      </c>
      <c r="J21" s="150" t="s">
        <v>12</v>
      </c>
      <c r="K21" s="150"/>
      <c r="L21" s="150"/>
      <c r="M21" s="150"/>
      <c r="N21" s="150"/>
      <c r="O21" s="150"/>
      <c r="P21" s="56"/>
    </row>
    <row r="22" spans="1:17" ht="33" customHeight="1">
      <c r="A22" s="151" t="s">
        <v>118</v>
      </c>
      <c r="B22" s="152"/>
      <c r="C22" s="152"/>
      <c r="D22" s="152"/>
      <c r="E22" s="152"/>
      <c r="F22" s="153"/>
      <c r="G22" s="45">
        <v>5699.11</v>
      </c>
      <c r="J22" s="149" t="s">
        <v>125</v>
      </c>
      <c r="K22" s="149"/>
      <c r="L22" s="149"/>
      <c r="M22" s="149"/>
      <c r="N22" s="149"/>
      <c r="O22" s="149"/>
      <c r="P22" s="45">
        <v>435844.61</v>
      </c>
    </row>
    <row r="23" spans="1:17" ht="31.5" customHeight="1">
      <c r="A23" s="151" t="s">
        <v>136</v>
      </c>
      <c r="B23" s="152"/>
      <c r="C23" s="152"/>
      <c r="D23" s="152"/>
      <c r="E23" s="152"/>
      <c r="F23" s="153"/>
      <c r="G23" s="45">
        <v>11587.32</v>
      </c>
      <c r="J23" s="134" t="s">
        <v>88</v>
      </c>
      <c r="K23" s="135"/>
      <c r="L23" s="135"/>
      <c r="M23" s="135"/>
      <c r="N23" s="135"/>
      <c r="O23" s="136"/>
      <c r="P23" s="50">
        <f>+P22</f>
        <v>435844.61</v>
      </c>
    </row>
    <row r="24" spans="1:17" s="1" customFormat="1" ht="33" customHeight="1">
      <c r="A24" s="151" t="s">
        <v>134</v>
      </c>
      <c r="B24" s="152"/>
      <c r="C24" s="152"/>
      <c r="D24" s="152"/>
      <c r="E24" s="152"/>
      <c r="F24" s="153"/>
      <c r="G24" s="45">
        <f>720+2360</f>
        <v>3080</v>
      </c>
      <c r="H24" s="57"/>
      <c r="J24" s="137"/>
      <c r="K24" s="138"/>
      <c r="L24" s="138"/>
      <c r="M24" s="138"/>
      <c r="N24" s="138"/>
      <c r="O24" s="139"/>
      <c r="P24" s="45"/>
      <c r="Q24" s="57"/>
    </row>
    <row r="25" spans="1:17" s="1" customFormat="1" ht="30.75" customHeight="1">
      <c r="A25" s="151" t="s">
        <v>119</v>
      </c>
      <c r="B25" s="152"/>
      <c r="C25" s="152"/>
      <c r="D25" s="152"/>
      <c r="E25" s="152"/>
      <c r="F25" s="153"/>
      <c r="G25" s="45">
        <v>15475.04</v>
      </c>
      <c r="H25" s="57"/>
      <c r="J25" s="141" t="s">
        <v>101</v>
      </c>
      <c r="K25" s="141"/>
      <c r="L25" s="141"/>
      <c r="M25" s="141"/>
      <c r="N25" s="141"/>
      <c r="O25" s="61"/>
      <c r="P25" s="62">
        <f>+P23+P24</f>
        <v>435844.61</v>
      </c>
      <c r="Q25" s="57"/>
    </row>
    <row r="26" spans="1:17" s="1" customFormat="1" ht="32.25" customHeight="1">
      <c r="A26" s="146"/>
      <c r="B26" s="147"/>
      <c r="C26" s="147"/>
      <c r="D26" s="147"/>
      <c r="E26" s="147"/>
      <c r="F26" s="148"/>
      <c r="G26" s="45"/>
      <c r="H26" s="57"/>
      <c r="J26" s="59"/>
      <c r="K26" s="59"/>
      <c r="L26" s="59"/>
      <c r="M26" s="59"/>
      <c r="N26" s="59"/>
      <c r="O26" s="59"/>
      <c r="P26" s="68"/>
      <c r="Q26" s="57"/>
    </row>
    <row r="27" spans="1:17" s="1" customFormat="1">
      <c r="A27" s="134" t="s">
        <v>84</v>
      </c>
      <c r="B27" s="135"/>
      <c r="C27" s="135"/>
      <c r="D27" s="135"/>
      <c r="E27" s="135"/>
      <c r="F27" s="136"/>
      <c r="G27" s="50">
        <f>SUM(G14:G26)</f>
        <v>162088.19</v>
      </c>
      <c r="H27" s="73"/>
      <c r="J27" s="140" t="s">
        <v>23</v>
      </c>
      <c r="K27" s="140"/>
      <c r="L27" s="140"/>
      <c r="M27" s="140"/>
      <c r="N27" s="140"/>
      <c r="O27" s="140"/>
      <c r="P27" s="56"/>
      <c r="Q27" s="57"/>
    </row>
    <row r="28" spans="1:17" s="1" customFormat="1" ht="15.75" customHeight="1">
      <c r="A28" s="137"/>
      <c r="B28" s="138"/>
      <c r="C28" s="138"/>
      <c r="D28" s="138"/>
      <c r="E28" s="138"/>
      <c r="F28" s="139"/>
      <c r="G28" s="45"/>
      <c r="H28" s="57"/>
      <c r="J28" s="145"/>
      <c r="K28" s="145"/>
      <c r="L28" s="145"/>
      <c r="M28" s="145"/>
      <c r="N28" s="145"/>
      <c r="O28" s="145"/>
      <c r="P28" s="56"/>
      <c r="Q28" s="57"/>
    </row>
    <row r="29" spans="1:17" s="1" customFormat="1" ht="28.5" customHeight="1">
      <c r="A29" s="141" t="s">
        <v>8</v>
      </c>
      <c r="B29" s="141"/>
      <c r="C29" s="141"/>
      <c r="D29" s="141"/>
      <c r="E29" s="141"/>
      <c r="F29" s="61"/>
      <c r="G29" s="62">
        <f>+G27+G28</f>
        <v>162088.19</v>
      </c>
      <c r="H29" s="57"/>
      <c r="J29" s="137" t="s">
        <v>126</v>
      </c>
      <c r="K29" s="138"/>
      <c r="L29" s="138"/>
      <c r="M29" s="138"/>
      <c r="N29" s="138"/>
      <c r="O29" s="139"/>
      <c r="P29" s="45">
        <v>7800</v>
      </c>
      <c r="Q29" s="57"/>
    </row>
    <row r="30" spans="1:17" s="1" customFormat="1">
      <c r="A30" s="150" t="s">
        <v>12</v>
      </c>
      <c r="B30" s="150"/>
      <c r="C30" s="150"/>
      <c r="D30" s="150"/>
      <c r="E30" s="150"/>
      <c r="F30" s="150"/>
      <c r="G30" s="56"/>
      <c r="H30" s="57"/>
      <c r="J30" s="142" t="s">
        <v>127</v>
      </c>
      <c r="K30" s="143"/>
      <c r="L30" s="143"/>
      <c r="M30" s="143"/>
      <c r="N30" s="143"/>
      <c r="O30" s="144"/>
      <c r="P30" s="45">
        <v>800</v>
      </c>
      <c r="Q30" s="57"/>
    </row>
    <row r="31" spans="1:17" s="1" customFormat="1" ht="27" customHeight="1">
      <c r="A31" s="149" t="s">
        <v>125</v>
      </c>
      <c r="B31" s="149"/>
      <c r="C31" s="149"/>
      <c r="D31" s="149"/>
      <c r="E31" s="149"/>
      <c r="F31" s="149"/>
      <c r="G31" s="45">
        <v>432486</v>
      </c>
      <c r="H31" s="57"/>
      <c r="J31" s="134" t="s">
        <v>89</v>
      </c>
      <c r="K31" s="135"/>
      <c r="L31" s="135"/>
      <c r="M31" s="135"/>
      <c r="N31" s="135"/>
      <c r="O31" s="136"/>
      <c r="P31" s="50">
        <f>SUM(P29:P30)</f>
        <v>8600</v>
      </c>
      <c r="Q31" s="57"/>
    </row>
    <row r="32" spans="1:17" s="1" customFormat="1">
      <c r="A32" s="134" t="s">
        <v>88</v>
      </c>
      <c r="B32" s="135"/>
      <c r="C32" s="135"/>
      <c r="D32" s="135"/>
      <c r="E32" s="135"/>
      <c r="F32" s="136"/>
      <c r="G32" s="50">
        <f>+G31</f>
        <v>432486</v>
      </c>
      <c r="H32" s="57"/>
      <c r="J32" s="137"/>
      <c r="K32" s="138"/>
      <c r="L32" s="138"/>
      <c r="M32" s="138"/>
      <c r="N32" s="138"/>
      <c r="O32" s="139"/>
      <c r="P32" s="45"/>
      <c r="Q32" s="57"/>
    </row>
    <row r="33" spans="1:17" s="1" customFormat="1">
      <c r="A33" s="137"/>
      <c r="B33" s="138"/>
      <c r="C33" s="138"/>
      <c r="D33" s="138"/>
      <c r="E33" s="138"/>
      <c r="F33" s="139"/>
      <c r="G33" s="45"/>
      <c r="H33" s="57"/>
      <c r="J33" s="141" t="s">
        <v>42</v>
      </c>
      <c r="K33" s="141"/>
      <c r="L33" s="141"/>
      <c r="M33" s="141"/>
      <c r="N33" s="141"/>
      <c r="O33" s="61"/>
      <c r="P33" s="62">
        <f>+P31+P32</f>
        <v>8600</v>
      </c>
      <c r="Q33" s="57"/>
    </row>
    <row r="34" spans="1:17" s="1" customFormat="1" ht="34.5" customHeight="1">
      <c r="A34" s="141" t="s">
        <v>101</v>
      </c>
      <c r="B34" s="141"/>
      <c r="C34" s="141"/>
      <c r="D34" s="141"/>
      <c r="E34" s="141"/>
      <c r="F34" s="61"/>
      <c r="G34" s="62">
        <f>+G32+G33</f>
        <v>432486</v>
      </c>
      <c r="H34" s="57"/>
      <c r="J34" s="59"/>
      <c r="K34" s="59"/>
      <c r="L34" s="59"/>
      <c r="M34" s="59"/>
      <c r="N34" s="59"/>
      <c r="O34" s="59"/>
      <c r="P34" s="68"/>
      <c r="Q34" s="57"/>
    </row>
    <row r="35" spans="1:17" s="1" customFormat="1">
      <c r="A35" s="59"/>
      <c r="B35" s="59"/>
      <c r="C35" s="59"/>
      <c r="D35" s="59"/>
      <c r="E35" s="59"/>
      <c r="F35" s="59"/>
      <c r="G35" s="68"/>
      <c r="H35" s="57"/>
      <c r="J35" s="140" t="s">
        <v>131</v>
      </c>
      <c r="K35" s="140"/>
      <c r="L35" s="140"/>
      <c r="M35" s="140"/>
      <c r="N35" s="140"/>
      <c r="O35" s="140"/>
      <c r="P35" s="140"/>
      <c r="Q35" s="57"/>
    </row>
    <row r="36" spans="1:17" s="1" customFormat="1">
      <c r="A36" s="140" t="s">
        <v>23</v>
      </c>
      <c r="B36" s="140"/>
      <c r="C36" s="140"/>
      <c r="D36" s="140"/>
      <c r="E36" s="140"/>
      <c r="F36" s="140"/>
      <c r="G36" s="56"/>
      <c r="H36" s="57"/>
      <c r="J36" s="149" t="s">
        <v>128</v>
      </c>
      <c r="K36" s="149"/>
      <c r="L36" s="149"/>
      <c r="M36" s="149"/>
      <c r="N36" s="149"/>
      <c r="O36" s="149"/>
      <c r="P36" s="46">
        <v>19715.900000000001</v>
      </c>
      <c r="Q36" s="57"/>
    </row>
    <row r="37" spans="1:17" s="1" customFormat="1">
      <c r="A37" s="145"/>
      <c r="B37" s="145"/>
      <c r="C37" s="145"/>
      <c r="D37" s="145"/>
      <c r="E37" s="145"/>
      <c r="F37" s="145"/>
      <c r="G37" s="56"/>
      <c r="H37" s="57"/>
      <c r="J37" s="134" t="s">
        <v>129</v>
      </c>
      <c r="K37" s="135"/>
      <c r="L37" s="135"/>
      <c r="M37" s="135"/>
      <c r="N37" s="135"/>
      <c r="O37" s="136"/>
      <c r="P37" s="52">
        <f>SUM(P36:P36)</f>
        <v>19715.900000000001</v>
      </c>
      <c r="Q37" s="57"/>
    </row>
    <row r="38" spans="1:17" s="1" customFormat="1" ht="31.5" customHeight="1">
      <c r="A38" s="137" t="s">
        <v>24</v>
      </c>
      <c r="B38" s="138"/>
      <c r="C38" s="138"/>
      <c r="D38" s="138"/>
      <c r="E38" s="138"/>
      <c r="F38" s="139"/>
      <c r="G38" s="45">
        <v>5220</v>
      </c>
      <c r="H38" s="57"/>
      <c r="J38" s="137"/>
      <c r="K38" s="138"/>
      <c r="L38" s="138"/>
      <c r="M38" s="138"/>
      <c r="N38" s="138"/>
      <c r="O38" s="139"/>
      <c r="P38" s="45"/>
      <c r="Q38" s="57"/>
    </row>
    <row r="39" spans="1:17" s="1" customFormat="1">
      <c r="A39" s="142" t="s">
        <v>124</v>
      </c>
      <c r="B39" s="143"/>
      <c r="C39" s="143"/>
      <c r="D39" s="143"/>
      <c r="E39" s="143"/>
      <c r="F39" s="144"/>
      <c r="G39" s="45">
        <v>936</v>
      </c>
      <c r="H39" s="57"/>
      <c r="J39" s="141" t="s">
        <v>130</v>
      </c>
      <c r="K39" s="141"/>
      <c r="L39" s="141"/>
      <c r="M39" s="141"/>
      <c r="N39" s="141"/>
      <c r="O39" s="61"/>
      <c r="P39" s="62">
        <f>+P37+P38</f>
        <v>19715.900000000001</v>
      </c>
      <c r="Q39" s="57"/>
    </row>
    <row r="40" spans="1:17" s="1" customFormat="1" ht="30" customHeight="1">
      <c r="A40" s="137" t="s">
        <v>122</v>
      </c>
      <c r="B40" s="138"/>
      <c r="C40" s="138"/>
      <c r="D40" s="138"/>
      <c r="E40" s="138"/>
      <c r="F40" s="139"/>
      <c r="G40" s="45">
        <v>300</v>
      </c>
      <c r="H40" s="57"/>
      <c r="J40" s="59"/>
      <c r="K40" s="59"/>
      <c r="L40" s="59"/>
      <c r="M40" s="59"/>
      <c r="N40" s="59"/>
      <c r="O40" s="59"/>
      <c r="P40" s="68"/>
      <c r="Q40" s="57"/>
    </row>
    <row r="41" spans="1:17" s="59" customFormat="1" ht="33" customHeight="1">
      <c r="A41" s="137" t="s">
        <v>123</v>
      </c>
      <c r="B41" s="138"/>
      <c r="C41" s="138"/>
      <c r="D41" s="138"/>
      <c r="E41" s="138"/>
      <c r="F41" s="139"/>
      <c r="G41" s="45">
        <v>550</v>
      </c>
      <c r="I41"/>
      <c r="P41" s="68"/>
    </row>
    <row r="42" spans="1:17" s="59" customFormat="1" ht="28.5" customHeight="1">
      <c r="A42" s="137" t="s">
        <v>121</v>
      </c>
      <c r="B42" s="138"/>
      <c r="C42" s="138"/>
      <c r="D42" s="138"/>
      <c r="E42" s="138"/>
      <c r="F42" s="139"/>
      <c r="G42" s="45">
        <v>4433</v>
      </c>
      <c r="I42"/>
      <c r="P42" s="68"/>
    </row>
    <row r="43" spans="1:17" s="59" customFormat="1">
      <c r="A43" s="142" t="s">
        <v>31</v>
      </c>
      <c r="B43" s="143"/>
      <c r="C43" s="143"/>
      <c r="D43" s="143"/>
      <c r="E43" s="143"/>
      <c r="F43" s="144"/>
      <c r="G43" s="45">
        <v>19309</v>
      </c>
      <c r="I43"/>
      <c r="J43" s="59" t="s">
        <v>44</v>
      </c>
      <c r="O43" s="59" t="s">
        <v>45</v>
      </c>
      <c r="P43" s="68"/>
    </row>
    <row r="44" spans="1:17" ht="30.75" customHeight="1">
      <c r="A44" s="146" t="s">
        <v>63</v>
      </c>
      <c r="B44" s="147"/>
      <c r="C44" s="147"/>
      <c r="D44" s="147"/>
      <c r="E44" s="147"/>
      <c r="F44" s="148"/>
      <c r="G44" s="45">
        <v>2346</v>
      </c>
      <c r="J44" s="59" t="s">
        <v>46</v>
      </c>
      <c r="O44" s="59" t="s">
        <v>47</v>
      </c>
    </row>
    <row r="45" spans="1:17">
      <c r="A45" s="142" t="s">
        <v>120</v>
      </c>
      <c r="B45" s="143"/>
      <c r="C45" s="143"/>
      <c r="D45" s="143"/>
      <c r="E45" s="143"/>
      <c r="F45" s="144"/>
      <c r="G45" s="45">
        <v>1104</v>
      </c>
    </row>
    <row r="46" spans="1:17">
      <c r="A46" s="142" t="s">
        <v>39</v>
      </c>
      <c r="B46" s="143"/>
      <c r="C46" s="143"/>
      <c r="D46" s="143"/>
      <c r="E46" s="143"/>
      <c r="F46" s="144"/>
      <c r="G46" s="45">
        <v>3900</v>
      </c>
    </row>
    <row r="47" spans="1:17" s="59" customFormat="1">
      <c r="A47" s="142" t="s">
        <v>41</v>
      </c>
      <c r="B47" s="143"/>
      <c r="C47" s="143"/>
      <c r="D47" s="143"/>
      <c r="E47" s="143"/>
      <c r="F47" s="144"/>
      <c r="G47" s="45">
        <v>800</v>
      </c>
      <c r="I47"/>
      <c r="P47" s="68"/>
    </row>
    <row r="48" spans="1:17" s="59" customFormat="1">
      <c r="A48" s="134" t="s">
        <v>89</v>
      </c>
      <c r="B48" s="135"/>
      <c r="C48" s="135"/>
      <c r="D48" s="135"/>
      <c r="E48" s="135"/>
      <c r="F48" s="136"/>
      <c r="G48" s="50">
        <f>SUM(G38:G47)</f>
        <v>38898</v>
      </c>
      <c r="I48"/>
      <c r="P48" s="68"/>
    </row>
    <row r="49" spans="1:7" ht="15.75" customHeight="1">
      <c r="A49" s="137"/>
      <c r="B49" s="138"/>
      <c r="C49" s="138"/>
      <c r="D49" s="138"/>
      <c r="E49" s="138"/>
      <c r="F49" s="139"/>
      <c r="G49" s="45"/>
    </row>
    <row r="50" spans="1:7">
      <c r="A50" s="141" t="s">
        <v>42</v>
      </c>
      <c r="B50" s="141"/>
      <c r="C50" s="141"/>
      <c r="D50" s="141"/>
      <c r="E50" s="141"/>
      <c r="F50" s="61"/>
      <c r="G50" s="62">
        <f>+G48+G49</f>
        <v>38898</v>
      </c>
    </row>
    <row r="51" spans="1:7" ht="15.75" customHeight="1"/>
    <row r="52" spans="1:7" ht="15.75" customHeight="1">
      <c r="A52" s="140" t="s">
        <v>69</v>
      </c>
      <c r="B52" s="140"/>
      <c r="C52" s="140"/>
      <c r="D52" s="140"/>
      <c r="E52" s="140"/>
      <c r="F52" s="140"/>
      <c r="G52" s="140"/>
    </row>
    <row r="53" spans="1:7">
      <c r="A53" s="149" t="s">
        <v>72</v>
      </c>
      <c r="B53" s="149"/>
      <c r="C53" s="149"/>
      <c r="D53" s="149"/>
      <c r="E53" s="149"/>
      <c r="F53" s="149"/>
      <c r="G53" s="46">
        <v>594367.02</v>
      </c>
    </row>
    <row r="54" spans="1:7" ht="15.75" customHeight="1">
      <c r="A54" s="71" t="s">
        <v>73</v>
      </c>
      <c r="B54" s="72"/>
      <c r="C54" s="72"/>
      <c r="D54" s="72"/>
      <c r="E54" s="72"/>
      <c r="F54" s="72"/>
      <c r="G54" s="46">
        <v>24032.12</v>
      </c>
    </row>
    <row r="55" spans="1:7">
      <c r="A55" s="154" t="s">
        <v>70</v>
      </c>
      <c r="B55" s="155"/>
      <c r="C55" s="155"/>
      <c r="D55" s="155"/>
      <c r="E55" s="155"/>
      <c r="F55" s="156"/>
      <c r="G55" s="46">
        <v>137832.54</v>
      </c>
    </row>
    <row r="56" spans="1:7">
      <c r="A56" s="137" t="s">
        <v>71</v>
      </c>
      <c r="B56" s="138"/>
      <c r="C56" s="138"/>
      <c r="D56" s="138"/>
      <c r="E56" s="138"/>
      <c r="F56" s="139"/>
      <c r="G56" s="46">
        <v>3834.32</v>
      </c>
    </row>
    <row r="57" spans="1:7">
      <c r="A57" s="134" t="s">
        <v>90</v>
      </c>
      <c r="B57" s="135"/>
      <c r="C57" s="135"/>
      <c r="D57" s="135"/>
      <c r="E57" s="135"/>
      <c r="F57" s="136"/>
      <c r="G57" s="52">
        <f>SUM(G53:G56)</f>
        <v>760066</v>
      </c>
    </row>
    <row r="58" spans="1:7">
      <c r="A58" s="137" t="s">
        <v>77</v>
      </c>
      <c r="B58" s="138"/>
      <c r="C58" s="138"/>
      <c r="D58" s="138"/>
      <c r="E58" s="138"/>
      <c r="F58" s="139"/>
      <c r="G58" s="45">
        <v>872577.94</v>
      </c>
    </row>
    <row r="59" spans="1:7">
      <c r="A59" s="141" t="s">
        <v>102</v>
      </c>
      <c r="B59" s="141"/>
      <c r="C59" s="141"/>
      <c r="D59" s="141"/>
      <c r="E59" s="141"/>
      <c r="F59" s="61"/>
      <c r="G59" s="62">
        <f>+G57+G58</f>
        <v>1632643.94</v>
      </c>
    </row>
    <row r="61" spans="1:7">
      <c r="A61" s="140" t="s">
        <v>74</v>
      </c>
      <c r="B61" s="140"/>
      <c r="C61" s="140"/>
      <c r="D61" s="140"/>
      <c r="E61" s="140"/>
      <c r="F61" s="140"/>
      <c r="G61" s="140"/>
    </row>
    <row r="62" spans="1:7">
      <c r="A62" s="145"/>
      <c r="B62" s="145"/>
      <c r="C62" s="145"/>
      <c r="D62" s="145"/>
      <c r="E62" s="145"/>
      <c r="F62" s="145"/>
      <c r="G62" s="56"/>
    </row>
    <row r="63" spans="1:7">
      <c r="A63" s="137" t="s">
        <v>75</v>
      </c>
      <c r="B63" s="138"/>
      <c r="C63" s="138"/>
      <c r="D63" s="138"/>
      <c r="E63" s="138"/>
      <c r="F63" s="139"/>
      <c r="G63" s="46">
        <v>1100</v>
      </c>
    </row>
    <row r="64" spans="1:7">
      <c r="A64" s="134" t="s">
        <v>91</v>
      </c>
      <c r="B64" s="135"/>
      <c r="C64" s="135"/>
      <c r="D64" s="135"/>
      <c r="E64" s="135"/>
      <c r="F64" s="136"/>
      <c r="G64" s="52">
        <f>+G63</f>
        <v>1100</v>
      </c>
    </row>
    <row r="65" spans="1:7">
      <c r="A65" s="137"/>
      <c r="B65" s="138"/>
      <c r="C65" s="138"/>
      <c r="D65" s="138"/>
      <c r="E65" s="138"/>
      <c r="F65" s="139"/>
      <c r="G65" s="45"/>
    </row>
    <row r="66" spans="1:7">
      <c r="A66" s="141" t="s">
        <v>103</v>
      </c>
      <c r="B66" s="141"/>
      <c r="C66" s="141"/>
      <c r="D66" s="141"/>
      <c r="E66" s="141"/>
      <c r="F66" s="61"/>
      <c r="G66" s="62">
        <f>+G65+G64</f>
        <v>1100</v>
      </c>
    </row>
    <row r="69" spans="1:7">
      <c r="A69" s="59" t="s">
        <v>44</v>
      </c>
      <c r="F69" s="59" t="s">
        <v>45</v>
      </c>
    </row>
    <row r="70" spans="1:7">
      <c r="A70" s="59" t="s">
        <v>46</v>
      </c>
      <c r="F70" s="59" t="s">
        <v>47</v>
      </c>
    </row>
  </sheetData>
  <mergeCells count="95">
    <mergeCell ref="J27:O27"/>
    <mergeCell ref="J37:O37"/>
    <mergeCell ref="J38:O38"/>
    <mergeCell ref="J39:N39"/>
    <mergeCell ref="J32:O32"/>
    <mergeCell ref="J33:N33"/>
    <mergeCell ref="J35:P35"/>
    <mergeCell ref="J36:O36"/>
    <mergeCell ref="J31:O31"/>
    <mergeCell ref="A65:F65"/>
    <mergeCell ref="A66:E66"/>
    <mergeCell ref="A34:E34"/>
    <mergeCell ref="J4:P4"/>
    <mergeCell ref="J14:O14"/>
    <mergeCell ref="J16:O16"/>
    <mergeCell ref="J17:O17"/>
    <mergeCell ref="A56:F56"/>
    <mergeCell ref="A57:F57"/>
    <mergeCell ref="A58:F58"/>
    <mergeCell ref="A59:E59"/>
    <mergeCell ref="A61:G61"/>
    <mergeCell ref="A62:F62"/>
    <mergeCell ref="A48:F48"/>
    <mergeCell ref="A49:F49"/>
    <mergeCell ref="A50:E50"/>
    <mergeCell ref="J18:O18"/>
    <mergeCell ref="J19:O19"/>
    <mergeCell ref="J20:N20"/>
    <mergeCell ref="A63:F63"/>
    <mergeCell ref="A64:F64"/>
    <mergeCell ref="A52:G52"/>
    <mergeCell ref="A53:F53"/>
    <mergeCell ref="A55:F55"/>
    <mergeCell ref="J28:O28"/>
    <mergeCell ref="J29:O29"/>
    <mergeCell ref="J30:O30"/>
    <mergeCell ref="J21:O21"/>
    <mergeCell ref="J22:O22"/>
    <mergeCell ref="J23:O23"/>
    <mergeCell ref="J24:O24"/>
    <mergeCell ref="J25:N25"/>
    <mergeCell ref="A47:F47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18:F18"/>
    <mergeCell ref="A26:F26"/>
    <mergeCell ref="A27:F27"/>
    <mergeCell ref="A28:F28"/>
    <mergeCell ref="A19:F19"/>
    <mergeCell ref="A20:F20"/>
    <mergeCell ref="A21:F21"/>
    <mergeCell ref="A22:F22"/>
    <mergeCell ref="A23:F23"/>
    <mergeCell ref="A24:F24"/>
    <mergeCell ref="A25:F25"/>
    <mergeCell ref="A31:F31"/>
    <mergeCell ref="A32:F32"/>
    <mergeCell ref="A33:F33"/>
    <mergeCell ref="A30:F30"/>
    <mergeCell ref="A29:E29"/>
    <mergeCell ref="A16:F16"/>
    <mergeCell ref="A17:F17"/>
    <mergeCell ref="A12:F12"/>
    <mergeCell ref="A13:F13"/>
    <mergeCell ref="A14:F14"/>
    <mergeCell ref="J15:O15"/>
    <mergeCell ref="J8:O8"/>
    <mergeCell ref="J9:O9"/>
    <mergeCell ref="A4:G4"/>
    <mergeCell ref="J10:N10"/>
    <mergeCell ref="J6:O6"/>
    <mergeCell ref="J7:O7"/>
    <mergeCell ref="A15:F15"/>
    <mergeCell ref="A10:E10"/>
    <mergeCell ref="A6:F6"/>
    <mergeCell ref="J12:O12"/>
    <mergeCell ref="A7:F7"/>
    <mergeCell ref="J13:O13"/>
    <mergeCell ref="A8:F8"/>
    <mergeCell ref="A9:F9"/>
    <mergeCell ref="A1:G1"/>
    <mergeCell ref="J1:P1"/>
    <mergeCell ref="A2:G2"/>
    <mergeCell ref="J2:P2"/>
    <mergeCell ref="A3:G3"/>
    <mergeCell ref="J3:P3"/>
  </mergeCells>
  <pageMargins left="0.74803149606299213" right="0.74803149606299213" top="0.98425196850393704" bottom="0.98425196850393704" header="0.51181102362204722" footer="0.51181102362204722"/>
  <pageSetup paperSize="9" scale="75" orientation="portrait" verticalDpi="0" r:id="rId1"/>
  <rowBreaks count="1" manualBreakCount="1">
    <brk id="3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Q91"/>
  <sheetViews>
    <sheetView view="pageBreakPreview" zoomScale="60" zoomScaleNormal="100" workbookViewId="0">
      <selection activeCell="J1" sqref="J1:P29"/>
    </sheetView>
  </sheetViews>
  <sheetFormatPr defaultColWidth="9.28515625" defaultRowHeight="15.75"/>
  <cols>
    <col min="1" max="6" width="9.28515625" style="59"/>
    <col min="7" max="7" width="21" style="68" customWidth="1"/>
    <col min="8" max="8" width="10.5703125" style="59" customWidth="1"/>
    <col min="10" max="15" width="9.28515625" style="59"/>
    <col min="16" max="16" width="21" style="68" customWidth="1"/>
    <col min="17" max="17" width="10.5703125" style="59" customWidth="1"/>
  </cols>
  <sheetData>
    <row r="1" spans="1:17" ht="40.5" customHeight="1">
      <c r="A1" s="131" t="s">
        <v>95</v>
      </c>
      <c r="B1" s="131"/>
      <c r="C1" s="131"/>
      <c r="D1" s="131"/>
      <c r="E1" s="131"/>
      <c r="F1" s="131"/>
      <c r="G1" s="131"/>
      <c r="J1" s="131" t="s">
        <v>95</v>
      </c>
      <c r="K1" s="131"/>
      <c r="L1" s="131"/>
      <c r="M1" s="131"/>
      <c r="N1" s="131"/>
      <c r="O1" s="131"/>
      <c r="P1" s="131"/>
    </row>
    <row r="2" spans="1:17">
      <c r="A2" s="132" t="s">
        <v>96</v>
      </c>
      <c r="B2" s="132"/>
      <c r="C2" s="132"/>
      <c r="D2" s="132"/>
      <c r="E2" s="132"/>
      <c r="F2" s="132"/>
      <c r="G2" s="132"/>
      <c r="J2" s="132" t="s">
        <v>96</v>
      </c>
      <c r="K2" s="132"/>
      <c r="L2" s="132"/>
      <c r="M2" s="132"/>
      <c r="N2" s="132"/>
      <c r="O2" s="132"/>
      <c r="P2" s="132"/>
    </row>
    <row r="3" spans="1:17">
      <c r="A3" s="132" t="s">
        <v>97</v>
      </c>
      <c r="B3" s="132"/>
      <c r="C3" s="132"/>
      <c r="D3" s="132"/>
      <c r="E3" s="132"/>
      <c r="F3" s="132"/>
      <c r="G3" s="132"/>
      <c r="J3" s="132" t="s">
        <v>105</v>
      </c>
      <c r="K3" s="132"/>
      <c r="L3" s="132"/>
      <c r="M3" s="132"/>
      <c r="N3" s="132"/>
      <c r="O3" s="132"/>
      <c r="P3" s="132"/>
    </row>
    <row r="4" spans="1:17" ht="24" customHeight="1">
      <c r="A4" s="160" t="s">
        <v>92</v>
      </c>
      <c r="B4" s="160"/>
      <c r="C4" s="160"/>
      <c r="D4" s="160"/>
      <c r="E4" s="160"/>
      <c r="F4" s="160"/>
    </row>
    <row r="5" spans="1:17">
      <c r="A5" s="53"/>
      <c r="B5" s="53"/>
      <c r="C5" s="53"/>
      <c r="D5" s="53"/>
      <c r="E5" s="53"/>
      <c r="F5" s="53"/>
      <c r="J5" s="140" t="s">
        <v>48</v>
      </c>
      <c r="K5" s="140"/>
      <c r="L5" s="140"/>
      <c r="M5" s="140"/>
      <c r="N5" s="140"/>
      <c r="O5" s="140"/>
      <c r="P5" s="56"/>
    </row>
    <row r="6" spans="1:17" s="51" customFormat="1" ht="15.75" customHeight="1">
      <c r="A6" s="134" t="s">
        <v>93</v>
      </c>
      <c r="B6" s="135"/>
      <c r="C6" s="135"/>
      <c r="D6" s="135"/>
      <c r="E6" s="135"/>
      <c r="F6" s="136"/>
      <c r="G6" s="50">
        <f>+G14+G35+G44+G50+G67+G77+G84</f>
        <v>15245405.950000001</v>
      </c>
      <c r="H6" s="60"/>
      <c r="J6" s="145"/>
      <c r="K6" s="145"/>
      <c r="L6" s="145"/>
      <c r="M6" s="145"/>
      <c r="N6" s="145"/>
      <c r="O6" s="145"/>
      <c r="P6" s="56"/>
      <c r="Q6" s="60"/>
    </row>
    <row r="7" spans="1:17" ht="15.75" customHeight="1">
      <c r="A7" s="134" t="s">
        <v>94</v>
      </c>
      <c r="B7" s="135"/>
      <c r="C7" s="135"/>
      <c r="D7" s="135"/>
      <c r="E7" s="135"/>
      <c r="F7" s="136"/>
      <c r="G7" s="50">
        <f>+G15+G36+G45+G51+G68+G78+G85</f>
        <v>1617449.0499999998</v>
      </c>
      <c r="J7" s="142" t="s">
        <v>110</v>
      </c>
      <c r="K7" s="143"/>
      <c r="L7" s="143"/>
      <c r="M7" s="143"/>
      <c r="N7" s="143"/>
      <c r="O7" s="144"/>
      <c r="P7" s="45">
        <v>25780.45</v>
      </c>
    </row>
    <row r="8" spans="1:17" ht="15.75" customHeight="1">
      <c r="A8" s="141" t="s">
        <v>99</v>
      </c>
      <c r="B8" s="141"/>
      <c r="C8" s="141"/>
      <c r="D8" s="141"/>
      <c r="E8" s="141"/>
      <c r="F8" s="61"/>
      <c r="G8" s="62">
        <f>+G6+G7</f>
        <v>16862855</v>
      </c>
      <c r="J8" s="134" t="s">
        <v>84</v>
      </c>
      <c r="K8" s="135"/>
      <c r="L8" s="135"/>
      <c r="M8" s="135"/>
      <c r="N8" s="135"/>
      <c r="O8" s="136"/>
      <c r="P8" s="50">
        <f>SUM(P7:P7)</f>
        <v>25780.45</v>
      </c>
    </row>
    <row r="9" spans="1:17">
      <c r="A9" s="54"/>
      <c r="B9" s="54"/>
      <c r="C9" s="54"/>
      <c r="D9" s="54"/>
      <c r="E9" s="54"/>
      <c r="F9" s="61"/>
      <c r="G9" s="62"/>
      <c r="J9" s="137"/>
      <c r="K9" s="138"/>
      <c r="L9" s="138"/>
      <c r="M9" s="138"/>
      <c r="N9" s="138"/>
      <c r="O9" s="139"/>
      <c r="P9" s="45"/>
    </row>
    <row r="10" spans="1:17" ht="15.75" customHeight="1">
      <c r="A10" s="140" t="s">
        <v>81</v>
      </c>
      <c r="B10" s="140"/>
      <c r="C10" s="140"/>
      <c r="D10" s="140"/>
      <c r="E10" s="140"/>
      <c r="F10" s="140"/>
      <c r="G10" s="140"/>
      <c r="J10" s="141" t="s">
        <v>8</v>
      </c>
      <c r="K10" s="141"/>
      <c r="L10" s="141"/>
      <c r="M10" s="141"/>
      <c r="N10" s="141"/>
      <c r="O10" s="61"/>
      <c r="P10" s="62">
        <f>+P8+P9</f>
        <v>25780.45</v>
      </c>
    </row>
    <row r="11" spans="1:17">
      <c r="J11" s="140" t="s">
        <v>23</v>
      </c>
      <c r="K11" s="140"/>
      <c r="L11" s="140"/>
      <c r="M11" s="140"/>
      <c r="N11" s="140"/>
      <c r="O11" s="140"/>
      <c r="P11" s="56"/>
    </row>
    <row r="12" spans="1:17" ht="15.75" customHeight="1">
      <c r="A12" s="142" t="s">
        <v>82</v>
      </c>
      <c r="B12" s="143"/>
      <c r="C12" s="143"/>
      <c r="D12" s="143"/>
      <c r="E12" s="143"/>
      <c r="F12" s="144"/>
      <c r="G12" s="69">
        <v>10955642.050000001</v>
      </c>
      <c r="J12" s="145"/>
      <c r="K12" s="145"/>
      <c r="L12" s="145"/>
      <c r="M12" s="145"/>
      <c r="N12" s="145"/>
      <c r="O12" s="145"/>
      <c r="P12" s="56"/>
    </row>
    <row r="13" spans="1:17">
      <c r="A13" s="142" t="s">
        <v>83</v>
      </c>
      <c r="B13" s="143"/>
      <c r="C13" s="143"/>
      <c r="D13" s="143"/>
      <c r="E13" s="143"/>
      <c r="F13" s="144"/>
      <c r="G13" s="45">
        <v>2341388.6</v>
      </c>
      <c r="J13" s="137" t="s">
        <v>111</v>
      </c>
      <c r="K13" s="138"/>
      <c r="L13" s="138"/>
      <c r="M13" s="138"/>
      <c r="N13" s="138"/>
      <c r="O13" s="139"/>
      <c r="P13" s="45">
        <v>40797.120000000003</v>
      </c>
    </row>
    <row r="14" spans="1:17" s="51" customFormat="1" ht="15.75" customHeight="1">
      <c r="A14" s="134" t="s">
        <v>85</v>
      </c>
      <c r="B14" s="135"/>
      <c r="C14" s="135"/>
      <c r="D14" s="135"/>
      <c r="E14" s="135"/>
      <c r="F14" s="136"/>
      <c r="G14" s="50">
        <f>+G12+G13</f>
        <v>13297030.65</v>
      </c>
      <c r="H14" s="60"/>
      <c r="J14" s="64" t="s">
        <v>106</v>
      </c>
      <c r="K14" s="65"/>
      <c r="L14" s="66"/>
      <c r="M14" s="66"/>
      <c r="N14" s="66"/>
      <c r="O14" s="67"/>
      <c r="P14" s="45">
        <v>783.85</v>
      </c>
      <c r="Q14" s="60"/>
    </row>
    <row r="15" spans="1:17" ht="15.75" customHeight="1">
      <c r="A15" s="137" t="s">
        <v>86</v>
      </c>
      <c r="B15" s="138"/>
      <c r="C15" s="138"/>
      <c r="D15" s="138"/>
      <c r="E15" s="138"/>
      <c r="F15" s="139"/>
      <c r="G15" s="45">
        <v>273212.34999999998</v>
      </c>
      <c r="J15" s="142" t="s">
        <v>107</v>
      </c>
      <c r="K15" s="143"/>
      <c r="L15" s="143"/>
      <c r="M15" s="143"/>
      <c r="N15" s="143"/>
      <c r="O15" s="144"/>
      <c r="P15" s="45">
        <v>2700</v>
      </c>
    </row>
    <row r="16" spans="1:17" ht="15.75" customHeight="1">
      <c r="A16" s="141" t="s">
        <v>100</v>
      </c>
      <c r="B16" s="141"/>
      <c r="C16" s="141"/>
      <c r="D16" s="141"/>
      <c r="E16" s="141"/>
      <c r="F16" s="61"/>
      <c r="G16" s="62">
        <f>+G14+G15</f>
        <v>13570243</v>
      </c>
      <c r="J16" s="161" t="s">
        <v>108</v>
      </c>
      <c r="K16" s="162"/>
      <c r="L16" s="162"/>
      <c r="M16" s="162"/>
      <c r="N16" s="162"/>
      <c r="O16" s="163"/>
      <c r="P16" s="157">
        <v>3200</v>
      </c>
    </row>
    <row r="17" spans="1:17" ht="15.75" customHeight="1">
      <c r="J17" s="164"/>
      <c r="K17" s="165"/>
      <c r="L17" s="165"/>
      <c r="M17" s="165"/>
      <c r="N17" s="165"/>
      <c r="O17" s="166"/>
      <c r="P17" s="158"/>
    </row>
    <row r="18" spans="1:17" ht="15.75" customHeight="1">
      <c r="J18" s="159" t="s">
        <v>109</v>
      </c>
      <c r="K18" s="159"/>
      <c r="L18" s="159"/>
      <c r="M18" s="159"/>
      <c r="N18" s="159"/>
      <c r="O18" s="159"/>
      <c r="P18" s="45">
        <v>6900</v>
      </c>
    </row>
    <row r="19" spans="1:17" s="1" customFormat="1" ht="15.75" customHeight="1">
      <c r="A19" s="167" t="s">
        <v>2</v>
      </c>
      <c r="B19" s="167"/>
      <c r="C19" s="167"/>
      <c r="D19" s="167"/>
      <c r="E19" s="167"/>
      <c r="F19" s="167"/>
      <c r="G19" s="62"/>
      <c r="H19" s="55"/>
      <c r="J19" s="134" t="s">
        <v>89</v>
      </c>
      <c r="K19" s="135"/>
      <c r="L19" s="135"/>
      <c r="M19" s="135"/>
      <c r="N19" s="135"/>
      <c r="O19" s="136"/>
      <c r="P19" s="50">
        <f>SUM(P13:P18)</f>
        <v>54380.97</v>
      </c>
      <c r="Q19" s="55"/>
    </row>
    <row r="20" spans="1:17" s="1" customFormat="1" ht="15.75" customHeight="1">
      <c r="A20" s="134" t="s">
        <v>98</v>
      </c>
      <c r="B20" s="135"/>
      <c r="C20" s="135"/>
      <c r="D20" s="135"/>
      <c r="E20" s="135"/>
      <c r="F20" s="136"/>
      <c r="G20" s="70">
        <f>+G35+G44+G50+G67+G77+G84</f>
        <v>1948375.2999999998</v>
      </c>
      <c r="H20" s="55"/>
      <c r="J20" s="137"/>
      <c r="K20" s="138"/>
      <c r="L20" s="138"/>
      <c r="M20" s="138"/>
      <c r="N20" s="138"/>
      <c r="O20" s="139"/>
      <c r="P20" s="45"/>
      <c r="Q20" s="55"/>
    </row>
    <row r="21" spans="1:17" ht="15.75" customHeight="1">
      <c r="A21" s="159" t="s">
        <v>80</v>
      </c>
      <c r="B21" s="159"/>
      <c r="C21" s="159"/>
      <c r="D21" s="159"/>
      <c r="E21" s="159"/>
      <c r="F21" s="159"/>
      <c r="G21" s="69">
        <f>+G36+G45+G51+G68+G78+G85</f>
        <v>1344236.7</v>
      </c>
      <c r="J21" s="141" t="s">
        <v>42</v>
      </c>
      <c r="K21" s="141"/>
      <c r="L21" s="141"/>
      <c r="M21" s="141"/>
      <c r="N21" s="141"/>
      <c r="O21" s="61"/>
      <c r="P21" s="62">
        <f>+P19+P20</f>
        <v>54380.97</v>
      </c>
    </row>
    <row r="22" spans="1:17" ht="15.75" customHeight="1">
      <c r="A22" s="141" t="s">
        <v>99</v>
      </c>
      <c r="B22" s="141"/>
      <c r="C22" s="141"/>
      <c r="D22" s="141"/>
      <c r="E22" s="141"/>
      <c r="F22" s="61"/>
      <c r="G22" s="62">
        <f>+G20+G21</f>
        <v>3292612</v>
      </c>
    </row>
    <row r="23" spans="1:17" ht="15.75" customHeight="1">
      <c r="J23" s="140" t="s">
        <v>69</v>
      </c>
      <c r="K23" s="140"/>
      <c r="L23" s="140"/>
      <c r="M23" s="140"/>
      <c r="N23" s="140"/>
      <c r="O23" s="140"/>
      <c r="P23" s="140"/>
    </row>
    <row r="24" spans="1:17" s="1" customFormat="1" ht="15.75" customHeight="1">
      <c r="A24" s="140" t="s">
        <v>48</v>
      </c>
      <c r="B24" s="140"/>
      <c r="C24" s="140"/>
      <c r="D24" s="140"/>
      <c r="E24" s="140"/>
      <c r="F24" s="140"/>
      <c r="G24" s="56"/>
      <c r="H24" s="57"/>
      <c r="J24" s="145"/>
      <c r="K24" s="145"/>
      <c r="L24" s="145"/>
      <c r="M24" s="145"/>
      <c r="N24" s="145"/>
      <c r="O24" s="145"/>
      <c r="P24" s="56"/>
      <c r="Q24" s="57"/>
    </row>
    <row r="25" spans="1:17" s="1" customFormat="1" ht="15.75" customHeight="1">
      <c r="A25" s="145"/>
      <c r="B25" s="145"/>
      <c r="C25" s="145"/>
      <c r="D25" s="145"/>
      <c r="E25" s="145"/>
      <c r="F25" s="145"/>
      <c r="G25" s="56"/>
      <c r="H25" s="57"/>
      <c r="J25" s="149" t="s">
        <v>72</v>
      </c>
      <c r="K25" s="149"/>
      <c r="L25" s="149"/>
      <c r="M25" s="149"/>
      <c r="N25" s="149"/>
      <c r="O25" s="149"/>
      <c r="P25" s="46">
        <v>0.04</v>
      </c>
      <c r="Q25" s="57"/>
    </row>
    <row r="26" spans="1:17" s="1" customFormat="1">
      <c r="A26" s="142" t="s">
        <v>49</v>
      </c>
      <c r="B26" s="143"/>
      <c r="C26" s="143"/>
      <c r="D26" s="143"/>
      <c r="E26" s="143"/>
      <c r="F26" s="144"/>
      <c r="G26" s="45">
        <f>18413.15+15978.53+988+4239.32+4415.44+2178.11</f>
        <v>46212.55</v>
      </c>
      <c r="H26" s="57"/>
      <c r="J26" s="134" t="s">
        <v>90</v>
      </c>
      <c r="K26" s="135"/>
      <c r="L26" s="135"/>
      <c r="M26" s="135"/>
      <c r="N26" s="135"/>
      <c r="O26" s="136"/>
      <c r="P26" s="52">
        <f>SUM(P25:P25)</f>
        <v>0.04</v>
      </c>
      <c r="Q26" s="57"/>
    </row>
    <row r="27" spans="1:17" s="1" customFormat="1">
      <c r="A27" s="149" t="s">
        <v>58</v>
      </c>
      <c r="B27" s="149"/>
      <c r="C27" s="149"/>
      <c r="D27" s="149"/>
      <c r="E27" s="149"/>
      <c r="F27" s="149"/>
      <c r="G27" s="45">
        <f>6999+2995.37</f>
        <v>9994.369999999999</v>
      </c>
      <c r="H27" s="57"/>
      <c r="J27" s="137"/>
      <c r="K27" s="138"/>
      <c r="L27" s="138"/>
      <c r="M27" s="138"/>
      <c r="N27" s="138"/>
      <c r="O27" s="139"/>
      <c r="P27" s="45"/>
      <c r="Q27" s="57"/>
    </row>
    <row r="28" spans="1:17" s="1" customFormat="1">
      <c r="A28" s="149" t="s">
        <v>50</v>
      </c>
      <c r="B28" s="149"/>
      <c r="C28" s="149"/>
      <c r="D28" s="149"/>
      <c r="E28" s="149"/>
      <c r="F28" s="149"/>
      <c r="G28" s="45">
        <v>8100</v>
      </c>
      <c r="H28" s="57"/>
      <c r="J28" s="141" t="s">
        <v>102</v>
      </c>
      <c r="K28" s="141"/>
      <c r="L28" s="141"/>
      <c r="M28" s="141"/>
      <c r="N28" s="141"/>
      <c r="O28" s="61"/>
      <c r="P28" s="62">
        <f>+P26+P27</f>
        <v>0.04</v>
      </c>
      <c r="Q28" s="57"/>
    </row>
    <row r="29" spans="1:17" s="1" customFormat="1">
      <c r="A29" s="142" t="s">
        <v>51</v>
      </c>
      <c r="B29" s="143"/>
      <c r="C29" s="143"/>
      <c r="D29" s="143"/>
      <c r="E29" s="143"/>
      <c r="F29" s="144"/>
      <c r="G29" s="45">
        <v>52920</v>
      </c>
      <c r="H29" s="57"/>
      <c r="J29" s="59"/>
      <c r="K29" s="59"/>
      <c r="L29" s="59"/>
      <c r="M29" s="59"/>
      <c r="N29" s="59"/>
      <c r="O29" s="59"/>
      <c r="P29" s="68"/>
      <c r="Q29" s="57"/>
    </row>
    <row r="30" spans="1:17" s="1" customFormat="1">
      <c r="A30" s="142" t="s">
        <v>52</v>
      </c>
      <c r="B30" s="143"/>
      <c r="C30" s="143"/>
      <c r="D30" s="143"/>
      <c r="E30" s="143"/>
      <c r="F30" s="144"/>
      <c r="G30" s="45">
        <v>3540</v>
      </c>
      <c r="H30" s="57"/>
      <c r="J30" s="59"/>
      <c r="K30" s="59"/>
      <c r="L30" s="59"/>
      <c r="M30" s="59"/>
      <c r="N30" s="59"/>
      <c r="O30" s="59"/>
      <c r="P30" s="68"/>
      <c r="Q30" s="57"/>
    </row>
    <row r="31" spans="1:17" s="1" customFormat="1" ht="27" customHeight="1">
      <c r="A31" s="137" t="s">
        <v>53</v>
      </c>
      <c r="B31" s="138"/>
      <c r="C31" s="138"/>
      <c r="D31" s="138"/>
      <c r="E31" s="138"/>
      <c r="F31" s="139"/>
      <c r="G31" s="45">
        <f>18375+3340</f>
        <v>21715</v>
      </c>
      <c r="H31" s="57"/>
      <c r="J31" s="59" t="s">
        <v>44</v>
      </c>
      <c r="K31" s="59"/>
      <c r="L31" s="59"/>
      <c r="M31" s="59"/>
      <c r="N31" s="59"/>
      <c r="O31" s="59" t="s">
        <v>45</v>
      </c>
      <c r="P31" s="68"/>
      <c r="Q31" s="57"/>
    </row>
    <row r="32" spans="1:17" s="1" customFormat="1">
      <c r="A32" s="149" t="s">
        <v>54</v>
      </c>
      <c r="B32" s="149"/>
      <c r="C32" s="149"/>
      <c r="D32" s="149"/>
      <c r="E32" s="149"/>
      <c r="F32" s="149"/>
      <c r="G32" s="45">
        <v>7899.76</v>
      </c>
      <c r="H32" s="57"/>
      <c r="J32" s="59" t="s">
        <v>46</v>
      </c>
      <c r="K32" s="59"/>
      <c r="L32" s="59"/>
      <c r="M32" s="59"/>
      <c r="N32" s="59"/>
      <c r="O32" s="59" t="s">
        <v>47</v>
      </c>
      <c r="P32" s="68"/>
      <c r="Q32" s="57"/>
    </row>
    <row r="33" spans="1:17" s="1" customFormat="1">
      <c r="A33" s="149" t="s">
        <v>55</v>
      </c>
      <c r="B33" s="149"/>
      <c r="C33" s="149"/>
      <c r="D33" s="149"/>
      <c r="E33" s="149"/>
      <c r="F33" s="149"/>
      <c r="G33" s="45">
        <v>7771.01</v>
      </c>
      <c r="H33" s="57"/>
      <c r="J33" s="59"/>
      <c r="K33" s="59"/>
      <c r="L33" s="59"/>
      <c r="M33" s="59"/>
      <c r="N33" s="59"/>
      <c r="O33" s="59"/>
      <c r="P33" s="68"/>
      <c r="Q33" s="57"/>
    </row>
    <row r="34" spans="1:17" s="1" customFormat="1" ht="31.5" customHeight="1">
      <c r="A34" s="137" t="s">
        <v>104</v>
      </c>
      <c r="B34" s="138"/>
      <c r="C34" s="138"/>
      <c r="D34" s="138"/>
      <c r="E34" s="138"/>
      <c r="F34" s="139"/>
      <c r="G34" s="45">
        <f>3198+2400</f>
        <v>5598</v>
      </c>
      <c r="H34" s="57"/>
      <c r="J34" s="59"/>
      <c r="K34" s="59"/>
      <c r="L34" s="59"/>
      <c r="M34" s="59"/>
      <c r="N34" s="59"/>
      <c r="O34" s="59"/>
      <c r="P34" s="68"/>
      <c r="Q34" s="57"/>
    </row>
    <row r="35" spans="1:17" s="1" customFormat="1" ht="24.95" customHeight="1">
      <c r="A35" s="134" t="s">
        <v>84</v>
      </c>
      <c r="B35" s="135"/>
      <c r="C35" s="135"/>
      <c r="D35" s="135"/>
      <c r="E35" s="135"/>
      <c r="F35" s="136"/>
      <c r="G35" s="50">
        <f>SUM(G26:G34)</f>
        <v>163750.69</v>
      </c>
      <c r="H35" s="57"/>
      <c r="J35" s="59"/>
      <c r="K35" s="59"/>
      <c r="L35" s="59"/>
      <c r="M35" s="59"/>
      <c r="N35" s="59"/>
      <c r="O35" s="59"/>
      <c r="P35" s="68"/>
      <c r="Q35" s="57"/>
    </row>
    <row r="36" spans="1:17" s="1" customFormat="1" ht="23.25" customHeight="1">
      <c r="A36" s="137" t="s">
        <v>68</v>
      </c>
      <c r="B36" s="138"/>
      <c r="C36" s="138"/>
      <c r="D36" s="138"/>
      <c r="E36" s="138"/>
      <c r="F36" s="139"/>
      <c r="G36" s="45">
        <v>32669.31</v>
      </c>
      <c r="H36" s="63"/>
      <c r="I36" s="12"/>
      <c r="J36" s="59"/>
      <c r="K36" s="59"/>
      <c r="L36" s="59"/>
      <c r="M36" s="59"/>
      <c r="N36" s="59"/>
      <c r="O36" s="59"/>
      <c r="P36" s="68"/>
      <c r="Q36" s="63"/>
    </row>
    <row r="37" spans="1:17" s="1" customFormat="1" ht="23.25" customHeight="1">
      <c r="A37" s="141" t="s">
        <v>8</v>
      </c>
      <c r="B37" s="141"/>
      <c r="C37" s="141"/>
      <c r="D37" s="141"/>
      <c r="E37" s="141"/>
      <c r="F37" s="61"/>
      <c r="G37" s="62">
        <f>+G35+G36</f>
        <v>196420</v>
      </c>
      <c r="H37" s="63"/>
      <c r="I37" s="12"/>
      <c r="J37" s="59"/>
      <c r="K37" s="59"/>
      <c r="L37" s="59"/>
      <c r="M37" s="59"/>
      <c r="N37" s="59"/>
      <c r="O37" s="59"/>
      <c r="P37" s="68"/>
      <c r="Q37" s="63"/>
    </row>
    <row r="39" spans="1:17" s="1" customFormat="1" ht="15.75" customHeight="1">
      <c r="A39" s="140" t="s">
        <v>56</v>
      </c>
      <c r="B39" s="140"/>
      <c r="C39" s="140"/>
      <c r="D39" s="140"/>
      <c r="E39" s="140"/>
      <c r="F39" s="140"/>
      <c r="G39" s="140"/>
      <c r="H39" s="57"/>
      <c r="J39" s="59"/>
      <c r="K39" s="59"/>
      <c r="L39" s="59"/>
      <c r="M39" s="59"/>
      <c r="N39" s="59"/>
      <c r="O39" s="59"/>
      <c r="P39" s="68"/>
      <c r="Q39" s="57"/>
    </row>
    <row r="40" spans="1:17" s="1" customFormat="1">
      <c r="A40" s="145"/>
      <c r="B40" s="145"/>
      <c r="C40" s="145"/>
      <c r="D40" s="145"/>
      <c r="E40" s="145"/>
      <c r="F40" s="145"/>
      <c r="G40" s="56"/>
      <c r="H40" s="57"/>
      <c r="J40" s="59"/>
      <c r="K40" s="59"/>
      <c r="L40" s="59"/>
      <c r="M40" s="59"/>
      <c r="N40" s="59"/>
      <c r="O40" s="59"/>
      <c r="P40" s="68"/>
      <c r="Q40" s="57"/>
    </row>
    <row r="41" spans="1:17" s="1" customFormat="1">
      <c r="A41" s="142" t="s">
        <v>59</v>
      </c>
      <c r="B41" s="143"/>
      <c r="C41" s="143"/>
      <c r="D41" s="143"/>
      <c r="E41" s="143"/>
      <c r="F41" s="144"/>
      <c r="G41" s="45">
        <f>1677+1315</f>
        <v>2992</v>
      </c>
      <c r="H41" s="57"/>
      <c r="J41" s="59"/>
      <c r="K41" s="59"/>
      <c r="L41" s="59"/>
      <c r="M41" s="59"/>
      <c r="N41" s="59"/>
      <c r="O41" s="59"/>
      <c r="P41" s="68"/>
      <c r="Q41" s="57"/>
    </row>
    <row r="42" spans="1:17" s="1" customFormat="1">
      <c r="A42" s="149" t="s">
        <v>60</v>
      </c>
      <c r="B42" s="149"/>
      <c r="C42" s="149"/>
      <c r="D42" s="149"/>
      <c r="E42" s="149"/>
      <c r="F42" s="149"/>
      <c r="G42" s="45">
        <v>500</v>
      </c>
      <c r="H42" s="57"/>
      <c r="J42" s="59"/>
      <c r="K42" s="59"/>
      <c r="L42" s="59"/>
      <c r="M42" s="59"/>
      <c r="N42" s="59"/>
      <c r="O42" s="59"/>
      <c r="P42" s="68"/>
      <c r="Q42" s="57"/>
    </row>
    <row r="43" spans="1:17" s="1" customFormat="1">
      <c r="A43" s="149" t="s">
        <v>61</v>
      </c>
      <c r="B43" s="149"/>
      <c r="C43" s="149"/>
      <c r="D43" s="149"/>
      <c r="E43" s="149"/>
      <c r="F43" s="149"/>
      <c r="G43" s="45">
        <v>690</v>
      </c>
      <c r="H43" s="57"/>
      <c r="J43" s="59"/>
      <c r="K43" s="59"/>
      <c r="L43" s="59"/>
      <c r="M43" s="59"/>
      <c r="N43" s="59"/>
      <c r="O43" s="59"/>
      <c r="P43" s="68"/>
      <c r="Q43" s="57"/>
    </row>
    <row r="44" spans="1:17" s="1" customFormat="1">
      <c r="A44" s="134" t="s">
        <v>87</v>
      </c>
      <c r="B44" s="135"/>
      <c r="C44" s="135"/>
      <c r="D44" s="135"/>
      <c r="E44" s="135"/>
      <c r="F44" s="136"/>
      <c r="G44" s="50">
        <f>SUM(G41:G43)</f>
        <v>4182</v>
      </c>
      <c r="H44" s="57"/>
      <c r="J44" s="59"/>
      <c r="K44" s="59"/>
      <c r="L44" s="59"/>
      <c r="M44" s="59"/>
      <c r="N44" s="59"/>
      <c r="O44" s="59"/>
      <c r="P44" s="68"/>
      <c r="Q44" s="57"/>
    </row>
    <row r="45" spans="1:17" s="1" customFormat="1">
      <c r="A45" s="137" t="s">
        <v>67</v>
      </c>
      <c r="B45" s="138"/>
      <c r="C45" s="138"/>
      <c r="D45" s="138"/>
      <c r="E45" s="138"/>
      <c r="F45" s="139"/>
      <c r="G45" s="45">
        <v>28</v>
      </c>
      <c r="H45" s="57"/>
      <c r="J45" s="59"/>
      <c r="K45" s="59"/>
      <c r="L45" s="59"/>
      <c r="M45" s="59"/>
      <c r="N45" s="59"/>
      <c r="O45" s="59"/>
      <c r="P45" s="68"/>
      <c r="Q45" s="57"/>
    </row>
    <row r="46" spans="1:17" s="1" customFormat="1" ht="23.25" customHeight="1">
      <c r="A46" s="141" t="s">
        <v>57</v>
      </c>
      <c r="B46" s="141"/>
      <c r="C46" s="141"/>
      <c r="D46" s="141"/>
      <c r="E46" s="141"/>
      <c r="F46" s="61"/>
      <c r="G46" s="62">
        <f>+G44+G45</f>
        <v>4210</v>
      </c>
      <c r="H46" s="63"/>
      <c r="I46" s="12"/>
      <c r="J46" s="59"/>
      <c r="K46" s="59"/>
      <c r="L46" s="59"/>
      <c r="M46" s="59"/>
      <c r="N46" s="59"/>
      <c r="O46" s="59"/>
      <c r="P46" s="68"/>
      <c r="Q46" s="63"/>
    </row>
    <row r="48" spans="1:17" s="1" customFormat="1">
      <c r="A48" s="150" t="s">
        <v>12</v>
      </c>
      <c r="B48" s="150"/>
      <c r="C48" s="150"/>
      <c r="D48" s="150"/>
      <c r="E48" s="150"/>
      <c r="F48" s="150"/>
      <c r="G48" s="56"/>
      <c r="H48" s="57"/>
      <c r="J48" s="59"/>
      <c r="K48" s="59"/>
      <c r="L48" s="59"/>
      <c r="M48" s="59"/>
      <c r="N48" s="59"/>
      <c r="O48" s="59"/>
      <c r="P48" s="68"/>
      <c r="Q48" s="57"/>
    </row>
    <row r="49" spans="1:17">
      <c r="A49" s="149" t="s">
        <v>79</v>
      </c>
      <c r="B49" s="149"/>
      <c r="C49" s="149"/>
      <c r="D49" s="149"/>
      <c r="E49" s="149"/>
      <c r="F49" s="149"/>
      <c r="G49" s="45">
        <v>603981.09</v>
      </c>
    </row>
    <row r="50" spans="1:17">
      <c r="A50" s="134" t="s">
        <v>88</v>
      </c>
      <c r="B50" s="135"/>
      <c r="C50" s="135"/>
      <c r="D50" s="135"/>
      <c r="E50" s="135"/>
      <c r="F50" s="136"/>
      <c r="G50" s="50">
        <f>+G49</f>
        <v>603981.09</v>
      </c>
    </row>
    <row r="51" spans="1:17">
      <c r="A51" s="137" t="s">
        <v>78</v>
      </c>
      <c r="B51" s="138"/>
      <c r="C51" s="138"/>
      <c r="D51" s="138"/>
      <c r="E51" s="138"/>
      <c r="F51" s="139"/>
      <c r="G51" s="45">
        <v>424059.91</v>
      </c>
    </row>
    <row r="52" spans="1:17">
      <c r="A52" s="141" t="s">
        <v>101</v>
      </c>
      <c r="B52" s="141"/>
      <c r="C52" s="141"/>
      <c r="D52" s="141"/>
      <c r="E52" s="141"/>
      <c r="F52" s="61"/>
      <c r="G52" s="62">
        <f>+G50+G51</f>
        <v>1028041</v>
      </c>
    </row>
    <row r="53" spans="1:17">
      <c r="A53" s="54"/>
      <c r="B53" s="54"/>
      <c r="C53" s="54"/>
      <c r="D53" s="54"/>
      <c r="E53" s="54"/>
      <c r="F53" s="61"/>
      <c r="G53" s="62"/>
    </row>
    <row r="54" spans="1:17" s="1" customFormat="1">
      <c r="A54" s="140" t="s">
        <v>23</v>
      </c>
      <c r="B54" s="140"/>
      <c r="C54" s="140"/>
      <c r="D54" s="140"/>
      <c r="E54" s="140"/>
      <c r="F54" s="140"/>
      <c r="G54" s="56"/>
      <c r="H54" s="57"/>
      <c r="J54" s="59"/>
      <c r="K54" s="59"/>
      <c r="L54" s="59"/>
      <c r="M54" s="59"/>
      <c r="N54" s="59"/>
      <c r="O54" s="59"/>
      <c r="P54" s="68"/>
      <c r="Q54" s="57"/>
    </row>
    <row r="55" spans="1:17" s="1" customFormat="1">
      <c r="A55" s="145"/>
      <c r="B55" s="145"/>
      <c r="C55" s="145"/>
      <c r="D55" s="145"/>
      <c r="E55" s="145"/>
      <c r="F55" s="145"/>
      <c r="G55" s="56"/>
      <c r="H55" s="57"/>
      <c r="J55" s="59"/>
      <c r="K55" s="59"/>
      <c r="L55" s="59"/>
      <c r="M55" s="59"/>
      <c r="N55" s="59"/>
      <c r="O55" s="59"/>
      <c r="P55" s="68"/>
      <c r="Q55" s="57"/>
    </row>
    <row r="56" spans="1:17" s="1" customFormat="1" ht="33" customHeight="1">
      <c r="A56" s="137" t="s">
        <v>24</v>
      </c>
      <c r="B56" s="138"/>
      <c r="C56" s="138"/>
      <c r="D56" s="138"/>
      <c r="E56" s="138"/>
      <c r="F56" s="139"/>
      <c r="G56" s="45">
        <v>10440</v>
      </c>
      <c r="H56" s="57"/>
      <c r="J56" s="59"/>
      <c r="K56" s="59"/>
      <c r="L56" s="59"/>
      <c r="M56" s="59"/>
      <c r="N56" s="59"/>
      <c r="O56" s="59"/>
      <c r="P56" s="68"/>
      <c r="Q56" s="57"/>
    </row>
    <row r="57" spans="1:17" s="1" customFormat="1">
      <c r="A57" s="64" t="s">
        <v>25</v>
      </c>
      <c r="B57" s="65"/>
      <c r="C57" s="66"/>
      <c r="D57" s="66"/>
      <c r="E57" s="66"/>
      <c r="F57" s="67"/>
      <c r="G57" s="45">
        <v>1870.85</v>
      </c>
      <c r="H57" s="57"/>
      <c r="J57" s="59"/>
      <c r="K57" s="59"/>
      <c r="L57" s="59"/>
      <c r="M57" s="59"/>
      <c r="N57" s="59"/>
      <c r="O57" s="59"/>
      <c r="P57" s="68"/>
      <c r="Q57" s="57"/>
    </row>
    <row r="58" spans="1:17" s="1" customFormat="1">
      <c r="A58" s="142" t="s">
        <v>62</v>
      </c>
      <c r="B58" s="143"/>
      <c r="C58" s="143"/>
      <c r="D58" s="143"/>
      <c r="E58" s="143"/>
      <c r="F58" s="144"/>
      <c r="G58" s="45">
        <v>1540.4</v>
      </c>
      <c r="H58" s="57"/>
      <c r="J58" s="59"/>
      <c r="K58" s="59"/>
      <c r="L58" s="59"/>
      <c r="M58" s="59"/>
      <c r="N58" s="59"/>
      <c r="O58" s="59"/>
      <c r="P58" s="68"/>
      <c r="Q58" s="73"/>
    </row>
    <row r="59" spans="1:17" s="1" customFormat="1">
      <c r="A59" s="149" t="s">
        <v>26</v>
      </c>
      <c r="B59" s="149"/>
      <c r="C59" s="149"/>
      <c r="D59" s="149"/>
      <c r="E59" s="149"/>
      <c r="F59" s="149"/>
      <c r="G59" s="45">
        <v>1422</v>
      </c>
      <c r="H59" s="57"/>
      <c r="J59" s="59"/>
      <c r="K59" s="59"/>
      <c r="L59" s="59"/>
      <c r="M59" s="59"/>
      <c r="N59" s="59"/>
      <c r="O59" s="59"/>
      <c r="P59" s="68"/>
      <c r="Q59" s="57"/>
    </row>
    <row r="60" spans="1:17" s="1" customFormat="1">
      <c r="A60" s="142" t="s">
        <v>64</v>
      </c>
      <c r="B60" s="143"/>
      <c r="C60" s="143"/>
      <c r="D60" s="143"/>
      <c r="E60" s="143"/>
      <c r="F60" s="144"/>
      <c r="G60" s="45">
        <v>4095.46</v>
      </c>
      <c r="H60" s="57"/>
      <c r="J60" s="59"/>
      <c r="K60" s="59"/>
      <c r="L60" s="59"/>
      <c r="M60" s="59"/>
      <c r="N60" s="59"/>
      <c r="O60" s="59"/>
      <c r="P60" s="68"/>
      <c r="Q60" s="57"/>
    </row>
    <row r="61" spans="1:17" s="1" customFormat="1" ht="32.25" customHeight="1">
      <c r="A61" s="137" t="s">
        <v>65</v>
      </c>
      <c r="B61" s="138"/>
      <c r="C61" s="138"/>
      <c r="D61" s="138"/>
      <c r="E61" s="138"/>
      <c r="F61" s="139"/>
      <c r="G61" s="45">
        <v>2913</v>
      </c>
      <c r="H61" s="57"/>
      <c r="J61" s="59"/>
      <c r="K61" s="59"/>
      <c r="L61" s="59"/>
      <c r="M61" s="59"/>
      <c r="N61" s="59"/>
      <c r="O61" s="59"/>
      <c r="P61" s="68"/>
      <c r="Q61" s="57"/>
    </row>
    <row r="62" spans="1:17" s="1" customFormat="1">
      <c r="A62" s="142" t="s">
        <v>31</v>
      </c>
      <c r="B62" s="143"/>
      <c r="C62" s="143"/>
      <c r="D62" s="143"/>
      <c r="E62" s="143"/>
      <c r="F62" s="144"/>
      <c r="G62" s="45">
        <f>6885+31147+1809</f>
        <v>39841</v>
      </c>
      <c r="H62" s="57"/>
      <c r="J62" s="59"/>
      <c r="K62" s="59"/>
      <c r="L62" s="59"/>
      <c r="M62" s="59"/>
      <c r="N62" s="59"/>
      <c r="O62" s="59"/>
      <c r="P62" s="68"/>
      <c r="Q62" s="57"/>
    </row>
    <row r="63" spans="1:17" s="1" customFormat="1">
      <c r="A63" s="142" t="s">
        <v>63</v>
      </c>
      <c r="B63" s="143"/>
      <c r="C63" s="143"/>
      <c r="D63" s="143"/>
      <c r="E63" s="143"/>
      <c r="F63" s="144"/>
      <c r="G63" s="45">
        <v>512.78</v>
      </c>
      <c r="H63" s="57"/>
      <c r="J63" s="59"/>
      <c r="K63" s="59"/>
      <c r="L63" s="59"/>
      <c r="M63" s="59"/>
      <c r="N63" s="59"/>
      <c r="O63" s="59"/>
      <c r="P63" s="68"/>
      <c r="Q63" s="57"/>
    </row>
    <row r="64" spans="1:17" s="14" customFormat="1" ht="15.75" customHeight="1">
      <c r="A64" s="149" t="s">
        <v>38</v>
      </c>
      <c r="B64" s="149"/>
      <c r="C64" s="149"/>
      <c r="D64" s="149"/>
      <c r="E64" s="149"/>
      <c r="F64" s="149"/>
      <c r="G64" s="45">
        <f>1119.92+773.57-542</f>
        <v>1351.4900000000002</v>
      </c>
      <c r="H64" s="57"/>
      <c r="J64" s="59"/>
      <c r="K64" s="59"/>
      <c r="L64" s="59"/>
      <c r="M64" s="59"/>
      <c r="N64" s="59"/>
      <c r="O64" s="59"/>
      <c r="P64" s="68"/>
      <c r="Q64" s="57"/>
    </row>
    <row r="65" spans="1:17" s="1" customFormat="1">
      <c r="A65" s="149" t="s">
        <v>39</v>
      </c>
      <c r="B65" s="149"/>
      <c r="C65" s="149"/>
      <c r="D65" s="149"/>
      <c r="E65" s="149"/>
      <c r="F65" s="149"/>
      <c r="G65" s="45">
        <f>3071-614.2</f>
        <v>2456.8000000000002</v>
      </c>
      <c r="H65" s="58"/>
      <c r="I65"/>
      <c r="J65" s="59"/>
      <c r="K65" s="59"/>
      <c r="L65" s="59"/>
      <c r="M65" s="59"/>
      <c r="N65" s="59"/>
      <c r="O65" s="59"/>
      <c r="P65" s="68"/>
      <c r="Q65" s="59"/>
    </row>
    <row r="66" spans="1:17" s="1" customFormat="1">
      <c r="A66" s="149" t="s">
        <v>41</v>
      </c>
      <c r="B66" s="149"/>
      <c r="C66" s="149"/>
      <c r="D66" s="149"/>
      <c r="E66" s="149"/>
      <c r="F66" s="149"/>
      <c r="G66" s="45">
        <v>1208.68</v>
      </c>
      <c r="H66" s="58"/>
      <c r="I66"/>
      <c r="J66" s="59"/>
      <c r="K66" s="59"/>
      <c r="L66" s="59"/>
      <c r="M66" s="59"/>
      <c r="N66" s="59"/>
      <c r="O66" s="59"/>
      <c r="P66" s="68"/>
      <c r="Q66" s="59"/>
    </row>
    <row r="67" spans="1:17" s="1" customFormat="1" ht="15.75" customHeight="1">
      <c r="A67" s="134" t="s">
        <v>89</v>
      </c>
      <c r="B67" s="135"/>
      <c r="C67" s="135"/>
      <c r="D67" s="135"/>
      <c r="E67" s="135"/>
      <c r="F67" s="136"/>
      <c r="G67" s="50">
        <f>SUM(G56:G66)</f>
        <v>67652.459999999992</v>
      </c>
      <c r="H67" s="58"/>
      <c r="I67"/>
      <c r="J67" s="59"/>
      <c r="K67" s="59"/>
      <c r="L67" s="59"/>
      <c r="M67" s="59"/>
      <c r="N67" s="59"/>
      <c r="O67" s="59"/>
      <c r="P67" s="68"/>
      <c r="Q67" s="59"/>
    </row>
    <row r="68" spans="1:17" s="1" customFormat="1" ht="16.5" customHeight="1">
      <c r="A68" s="137" t="s">
        <v>66</v>
      </c>
      <c r="B68" s="138"/>
      <c r="C68" s="138"/>
      <c r="D68" s="138"/>
      <c r="E68" s="138"/>
      <c r="F68" s="139"/>
      <c r="G68" s="45">
        <v>14600.54</v>
      </c>
      <c r="H68" s="57"/>
      <c r="I68"/>
      <c r="J68" s="59"/>
      <c r="K68" s="59"/>
      <c r="L68" s="59"/>
      <c r="M68" s="59"/>
      <c r="N68" s="59"/>
      <c r="O68" s="59"/>
      <c r="P68" s="68"/>
      <c r="Q68" s="59"/>
    </row>
    <row r="69" spans="1:17" s="1" customFormat="1" ht="23.25" customHeight="1">
      <c r="A69" s="141" t="s">
        <v>42</v>
      </c>
      <c r="B69" s="141"/>
      <c r="C69" s="141"/>
      <c r="D69" s="141"/>
      <c r="E69" s="141"/>
      <c r="F69" s="61"/>
      <c r="G69" s="62">
        <f>+G67+G68</f>
        <v>82253</v>
      </c>
      <c r="H69" s="63"/>
      <c r="I69"/>
      <c r="J69" s="59"/>
      <c r="K69" s="59"/>
      <c r="L69" s="59"/>
      <c r="M69" s="59"/>
      <c r="N69" s="59"/>
      <c r="O69" s="59"/>
      <c r="P69" s="68"/>
      <c r="Q69" s="59"/>
    </row>
    <row r="70" spans="1:17" ht="15.75" customHeight="1"/>
    <row r="71" spans="1:17" ht="15.75" customHeight="1">
      <c r="A71" s="140" t="s">
        <v>69</v>
      </c>
      <c r="B71" s="140"/>
      <c r="C71" s="140"/>
      <c r="D71" s="140"/>
      <c r="E71" s="140"/>
      <c r="F71" s="140"/>
      <c r="G71" s="140"/>
    </row>
    <row r="72" spans="1:17">
      <c r="A72" s="145"/>
      <c r="B72" s="145"/>
      <c r="C72" s="145"/>
      <c r="D72" s="145"/>
      <c r="E72" s="145"/>
      <c r="F72" s="145"/>
      <c r="G72" s="56"/>
    </row>
    <row r="73" spans="1:17" ht="15.75" customHeight="1">
      <c r="A73" s="149" t="s">
        <v>72</v>
      </c>
      <c r="B73" s="149"/>
      <c r="C73" s="149"/>
      <c r="D73" s="149"/>
      <c r="E73" s="149"/>
      <c r="F73" s="149"/>
      <c r="G73" s="46">
        <v>888287.73</v>
      </c>
    </row>
    <row r="74" spans="1:17">
      <c r="A74" s="71" t="s">
        <v>73</v>
      </c>
      <c r="B74" s="64"/>
      <c r="C74" s="64"/>
      <c r="D74" s="64"/>
      <c r="E74" s="64"/>
      <c r="F74" s="64"/>
      <c r="G74" s="46">
        <v>42671.07</v>
      </c>
    </row>
    <row r="75" spans="1:17" ht="15.75" customHeight="1">
      <c r="A75" s="154" t="s">
        <v>70</v>
      </c>
      <c r="B75" s="155"/>
      <c r="C75" s="155"/>
      <c r="D75" s="155"/>
      <c r="E75" s="155"/>
      <c r="F75" s="156"/>
      <c r="G75" s="46">
        <v>168453.13</v>
      </c>
    </row>
    <row r="76" spans="1:17" ht="32.25" customHeight="1">
      <c r="A76" s="137" t="s">
        <v>71</v>
      </c>
      <c r="B76" s="138"/>
      <c r="C76" s="138"/>
      <c r="D76" s="138"/>
      <c r="E76" s="138"/>
      <c r="F76" s="139"/>
      <c r="G76" s="46">
        <v>8248.1299999999992</v>
      </c>
    </row>
    <row r="77" spans="1:17" ht="32.25" customHeight="1">
      <c r="A77" s="134" t="s">
        <v>90</v>
      </c>
      <c r="B77" s="135"/>
      <c r="C77" s="135"/>
      <c r="D77" s="135"/>
      <c r="E77" s="135"/>
      <c r="F77" s="136"/>
      <c r="G77" s="52">
        <f>SUM(G73:G76)</f>
        <v>1107660.0599999998</v>
      </c>
    </row>
    <row r="78" spans="1:17" ht="15.75" customHeight="1">
      <c r="A78" s="137" t="s">
        <v>77</v>
      </c>
      <c r="B78" s="138"/>
      <c r="C78" s="138"/>
      <c r="D78" s="138"/>
      <c r="E78" s="138"/>
      <c r="F78" s="139"/>
      <c r="G78" s="45">
        <v>872577.94</v>
      </c>
    </row>
    <row r="79" spans="1:17">
      <c r="A79" s="141" t="s">
        <v>102</v>
      </c>
      <c r="B79" s="141"/>
      <c r="C79" s="141"/>
      <c r="D79" s="141"/>
      <c r="E79" s="141"/>
      <c r="F79" s="61"/>
      <c r="G79" s="62">
        <f>+G77+G78</f>
        <v>1980237.9999999998</v>
      </c>
    </row>
    <row r="81" spans="1:7" ht="15.75" customHeight="1">
      <c r="A81" s="140" t="s">
        <v>74</v>
      </c>
      <c r="B81" s="140"/>
      <c r="C81" s="140"/>
      <c r="D81" s="140"/>
      <c r="E81" s="140"/>
      <c r="F81" s="140"/>
      <c r="G81" s="140"/>
    </row>
    <row r="82" spans="1:7">
      <c r="A82" s="145"/>
      <c r="B82" s="145"/>
      <c r="C82" s="145"/>
      <c r="D82" s="145"/>
      <c r="E82" s="145"/>
      <c r="F82" s="145"/>
      <c r="G82" s="56"/>
    </row>
    <row r="83" spans="1:7" ht="30.75" customHeight="1">
      <c r="A83" s="137" t="s">
        <v>75</v>
      </c>
      <c r="B83" s="138"/>
      <c r="C83" s="138"/>
      <c r="D83" s="138"/>
      <c r="E83" s="138"/>
      <c r="F83" s="139"/>
      <c r="G83" s="46">
        <v>1149</v>
      </c>
    </row>
    <row r="84" spans="1:7" ht="27.75" customHeight="1">
      <c r="A84" s="134" t="s">
        <v>91</v>
      </c>
      <c r="B84" s="135"/>
      <c r="C84" s="135"/>
      <c r="D84" s="135"/>
      <c r="E84" s="135"/>
      <c r="F84" s="136"/>
      <c r="G84" s="52">
        <f>+G83</f>
        <v>1149</v>
      </c>
    </row>
    <row r="85" spans="1:7">
      <c r="A85" s="137" t="s">
        <v>76</v>
      </c>
      <c r="B85" s="138"/>
      <c r="C85" s="138"/>
      <c r="D85" s="138"/>
      <c r="E85" s="138"/>
      <c r="F85" s="139"/>
      <c r="G85" s="45">
        <v>301</v>
      </c>
    </row>
    <row r="86" spans="1:7">
      <c r="A86" s="141" t="s">
        <v>103</v>
      </c>
      <c r="B86" s="141"/>
      <c r="C86" s="141"/>
      <c r="D86" s="141"/>
      <c r="E86" s="141"/>
      <c r="F86" s="61"/>
      <c r="G86" s="62">
        <f>+G85+G84</f>
        <v>1450</v>
      </c>
    </row>
    <row r="90" spans="1:7">
      <c r="A90" s="59" t="s">
        <v>44</v>
      </c>
      <c r="F90" s="59" t="s">
        <v>45</v>
      </c>
    </row>
    <row r="91" spans="1:7">
      <c r="A91" s="59" t="s">
        <v>46</v>
      </c>
      <c r="F91" s="59" t="s">
        <v>47</v>
      </c>
    </row>
  </sheetData>
  <mergeCells count="98">
    <mergeCell ref="A7:F7"/>
    <mergeCell ref="J16:O17"/>
    <mergeCell ref="A16:E16"/>
    <mergeCell ref="A19:F19"/>
    <mergeCell ref="A20:F20"/>
    <mergeCell ref="J9:O9"/>
    <mergeCell ref="J10:N10"/>
    <mergeCell ref="J12:O12"/>
    <mergeCell ref="J13:O13"/>
    <mergeCell ref="J15:O15"/>
    <mergeCell ref="J18:O18"/>
    <mergeCell ref="J11:O11"/>
    <mergeCell ref="A1:G1"/>
    <mergeCell ref="A2:G2"/>
    <mergeCell ref="A3:G3"/>
    <mergeCell ref="A4:F4"/>
    <mergeCell ref="A6:F6"/>
    <mergeCell ref="A22:E22"/>
    <mergeCell ref="A24:F24"/>
    <mergeCell ref="A8:E8"/>
    <mergeCell ref="A10:G10"/>
    <mergeCell ref="A12:F12"/>
    <mergeCell ref="A13:F13"/>
    <mergeCell ref="A14:F14"/>
    <mergeCell ref="A15:F15"/>
    <mergeCell ref="A21:F21"/>
    <mergeCell ref="A36:F36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50:F50"/>
    <mergeCell ref="A37:E37"/>
    <mergeCell ref="A39:G39"/>
    <mergeCell ref="A40:F40"/>
    <mergeCell ref="A41:F41"/>
    <mergeCell ref="A42:F42"/>
    <mergeCell ref="A43:F43"/>
    <mergeCell ref="A44:F44"/>
    <mergeCell ref="A45:F45"/>
    <mergeCell ref="A46:E46"/>
    <mergeCell ref="A48:F48"/>
    <mergeCell ref="A49:F49"/>
    <mergeCell ref="A64:F64"/>
    <mergeCell ref="A51:F51"/>
    <mergeCell ref="A52:E52"/>
    <mergeCell ref="A54:F54"/>
    <mergeCell ref="A55:F55"/>
    <mergeCell ref="A56:F56"/>
    <mergeCell ref="A58:F58"/>
    <mergeCell ref="A59:F59"/>
    <mergeCell ref="A60:F60"/>
    <mergeCell ref="A61:F61"/>
    <mergeCell ref="A62:F62"/>
    <mergeCell ref="A63:F63"/>
    <mergeCell ref="A75:F75"/>
    <mergeCell ref="A76:F76"/>
    <mergeCell ref="A77:F77"/>
    <mergeCell ref="A78:F78"/>
    <mergeCell ref="A65:F65"/>
    <mergeCell ref="A66:F66"/>
    <mergeCell ref="A67:F67"/>
    <mergeCell ref="A68:F68"/>
    <mergeCell ref="A69:E69"/>
    <mergeCell ref="A71:G71"/>
    <mergeCell ref="A86:E86"/>
    <mergeCell ref="J1:P1"/>
    <mergeCell ref="J2:P2"/>
    <mergeCell ref="J3:P3"/>
    <mergeCell ref="A79:E79"/>
    <mergeCell ref="A81:G81"/>
    <mergeCell ref="A82:F82"/>
    <mergeCell ref="A83:F83"/>
    <mergeCell ref="A84:F84"/>
    <mergeCell ref="A85:F85"/>
    <mergeCell ref="A72:F72"/>
    <mergeCell ref="A73:F73"/>
    <mergeCell ref="J5:O5"/>
    <mergeCell ref="J6:O6"/>
    <mergeCell ref="J7:O7"/>
    <mergeCell ref="J8:O8"/>
    <mergeCell ref="J23:P23"/>
    <mergeCell ref="P16:P17"/>
    <mergeCell ref="J21:N21"/>
    <mergeCell ref="J28:N28"/>
    <mergeCell ref="J24:O24"/>
    <mergeCell ref="J25:O25"/>
    <mergeCell ref="J27:O27"/>
    <mergeCell ref="J19:O19"/>
    <mergeCell ref="J20:O20"/>
    <mergeCell ref="J26:O26"/>
  </mergeCells>
  <pageMargins left="0.75" right="0.75" top="1" bottom="1" header="0.5" footer="0.5"/>
  <pageSetup paperSize="9" scale="45" orientation="portrait" r:id="rId1"/>
  <rowBreaks count="1" manualBreakCount="1">
    <brk id="8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53"/>
  <sheetViews>
    <sheetView workbookViewId="0">
      <selection activeCell="A10" sqref="A10:E10"/>
    </sheetView>
  </sheetViews>
  <sheetFormatPr defaultColWidth="9.140625" defaultRowHeight="15.75"/>
  <cols>
    <col min="1" max="1" width="8.85546875" style="15" customWidth="1"/>
    <col min="2" max="2" width="21.5703125" style="15" customWidth="1"/>
    <col min="3" max="3" width="9" style="1" customWidth="1"/>
    <col min="4" max="4" width="13.85546875" style="1" customWidth="1"/>
    <col min="5" max="5" width="11.140625" style="1" customWidth="1"/>
    <col min="6" max="6" width="16.5703125" style="1" customWidth="1"/>
    <col min="7" max="7" width="20.5703125" style="16" customWidth="1"/>
    <col min="8" max="8" width="17.85546875" style="3" customWidth="1"/>
    <col min="9" max="9" width="10" style="1" customWidth="1"/>
    <col min="10" max="10" width="11.85546875" style="9" customWidth="1"/>
    <col min="11" max="11" width="13.140625" style="1" customWidth="1"/>
    <col min="12" max="13" width="10" style="1" customWidth="1"/>
    <col min="14" max="14" width="14.5703125" style="1" customWidth="1"/>
    <col min="15" max="16384" width="9.140625" style="1"/>
  </cols>
  <sheetData>
    <row r="1" spans="1:14" ht="20.25">
      <c r="A1" s="168" t="s">
        <v>0</v>
      </c>
      <c r="B1" s="169"/>
      <c r="C1" s="169"/>
      <c r="D1" s="169"/>
      <c r="E1" s="169"/>
      <c r="F1" s="7"/>
      <c r="G1" s="17" t="s">
        <v>1</v>
      </c>
      <c r="H1" s="18"/>
    </row>
    <row r="2" spans="1:14" ht="18.75">
      <c r="A2" s="170" t="s">
        <v>2</v>
      </c>
      <c r="B2" s="170"/>
      <c r="C2" s="170"/>
      <c r="D2" s="170"/>
      <c r="E2" s="170"/>
      <c r="F2" s="170"/>
      <c r="G2" s="19">
        <f>+G7+G10+G18+G39</f>
        <v>1841003</v>
      </c>
      <c r="H2" s="20"/>
    </row>
    <row r="3" spans="1:14">
      <c r="A3" s="171" t="s">
        <v>3</v>
      </c>
      <c r="B3" s="171"/>
      <c r="C3" s="171"/>
      <c r="D3" s="171"/>
      <c r="E3" s="171"/>
      <c r="F3" s="171"/>
      <c r="G3" s="2"/>
    </row>
    <row r="4" spans="1:14">
      <c r="A4" s="172"/>
      <c r="B4" s="172"/>
      <c r="C4" s="22"/>
      <c r="D4" s="22"/>
      <c r="E4" s="22"/>
      <c r="F4" s="23"/>
      <c r="G4" s="2"/>
      <c r="H4" s="9"/>
    </row>
    <row r="5" spans="1:14" s="13" customFormat="1">
      <c r="A5" s="172" t="s">
        <v>4</v>
      </c>
      <c r="B5" s="172"/>
      <c r="C5" s="22" t="s">
        <v>5</v>
      </c>
      <c r="D5" s="22" t="s">
        <v>6</v>
      </c>
      <c r="E5" s="22" t="s">
        <v>7</v>
      </c>
      <c r="F5" s="22"/>
      <c r="G5" s="2">
        <f>C5*E5</f>
        <v>129850</v>
      </c>
      <c r="H5" s="3"/>
      <c r="J5" s="3"/>
    </row>
    <row r="6" spans="1:14" s="13" customFormat="1">
      <c r="A6" s="173"/>
      <c r="B6" s="173"/>
      <c r="C6" s="173"/>
      <c r="D6" s="173"/>
      <c r="E6" s="21"/>
      <c r="F6" s="21"/>
      <c r="G6" s="2"/>
      <c r="H6" s="3"/>
      <c r="J6" s="3"/>
    </row>
    <row r="7" spans="1:14" ht="18.75">
      <c r="A7" s="174" t="s">
        <v>8</v>
      </c>
      <c r="B7" s="174"/>
      <c r="C7" s="174"/>
      <c r="D7" s="174"/>
      <c r="E7" s="7"/>
      <c r="F7" s="7"/>
      <c r="G7" s="8">
        <f>G5</f>
        <v>129850</v>
      </c>
      <c r="H7" s="24"/>
      <c r="I7" s="41"/>
    </row>
    <row r="8" spans="1:14">
      <c r="A8" s="171" t="s">
        <v>9</v>
      </c>
      <c r="B8" s="171"/>
      <c r="C8" s="171"/>
      <c r="D8" s="171"/>
      <c r="E8" s="171"/>
      <c r="F8" s="171"/>
      <c r="G8" s="2"/>
      <c r="H8" s="9"/>
    </row>
    <row r="9" spans="1:14">
      <c r="A9" s="175" t="s">
        <v>10</v>
      </c>
      <c r="B9" s="176"/>
      <c r="C9" s="176"/>
      <c r="D9" s="176"/>
      <c r="E9" s="176"/>
      <c r="F9" s="177"/>
      <c r="G9" s="4">
        <v>3710</v>
      </c>
      <c r="H9" s="9"/>
    </row>
    <row r="10" spans="1:14" ht="18.75">
      <c r="A10" s="174" t="s">
        <v>11</v>
      </c>
      <c r="B10" s="174"/>
      <c r="C10" s="174"/>
      <c r="D10" s="174"/>
      <c r="E10" s="174"/>
      <c r="F10" s="7"/>
      <c r="G10" s="8">
        <f>G9</f>
        <v>3710</v>
      </c>
      <c r="H10" s="25"/>
    </row>
    <row r="11" spans="1:14">
      <c r="A11" s="178" t="s">
        <v>12</v>
      </c>
      <c r="B11" s="178"/>
      <c r="C11" s="178"/>
      <c r="D11" s="178"/>
      <c r="E11" s="178"/>
      <c r="F11" s="178"/>
      <c r="G11" s="2"/>
    </row>
    <row r="12" spans="1:14">
      <c r="A12" s="26"/>
      <c r="B12" s="26"/>
      <c r="C12" s="26"/>
      <c r="D12" s="26"/>
      <c r="E12" s="26"/>
      <c r="F12" s="26"/>
      <c r="G12" s="2"/>
    </row>
    <row r="13" spans="1:14" customFormat="1" ht="12.75">
      <c r="A13" s="179" t="s">
        <v>13</v>
      </c>
      <c r="B13" s="179"/>
      <c r="C13" s="27">
        <v>202</v>
      </c>
      <c r="D13" s="27" t="s">
        <v>14</v>
      </c>
      <c r="E13" s="27" t="s">
        <v>15</v>
      </c>
      <c r="F13" s="28">
        <v>19.600000000000001</v>
      </c>
      <c r="G13" s="29">
        <f>202*194*19.6</f>
        <v>768084.8</v>
      </c>
      <c r="M13" s="42"/>
      <c r="N13" s="42"/>
    </row>
    <row r="14" spans="1:14" customFormat="1" ht="12.75">
      <c r="A14" s="30" t="s">
        <v>16</v>
      </c>
      <c r="B14" s="31"/>
      <c r="C14" s="27">
        <v>68</v>
      </c>
      <c r="D14" s="27" t="s">
        <v>17</v>
      </c>
      <c r="E14" s="27" t="s">
        <v>15</v>
      </c>
      <c r="F14" s="28">
        <v>49</v>
      </c>
      <c r="G14" s="29">
        <f>68*194*49</f>
        <v>646408</v>
      </c>
      <c r="M14" s="42"/>
      <c r="N14" s="42"/>
    </row>
    <row r="15" spans="1:14" customFormat="1" ht="15">
      <c r="A15" s="30"/>
      <c r="B15" s="32" t="s">
        <v>18</v>
      </c>
      <c r="C15" s="27">
        <v>15</v>
      </c>
      <c r="D15" s="27" t="s">
        <v>17</v>
      </c>
      <c r="E15" s="27" t="s">
        <v>15</v>
      </c>
      <c r="F15" s="33" t="s">
        <v>19</v>
      </c>
      <c r="G15" s="17">
        <f>15*194*34.3</f>
        <v>99812.999999999985</v>
      </c>
      <c r="M15" s="42"/>
      <c r="N15" s="42"/>
    </row>
    <row r="16" spans="1:14" customFormat="1" ht="12.75">
      <c r="A16" s="30" t="s">
        <v>20</v>
      </c>
      <c r="B16" s="31"/>
      <c r="C16" s="27">
        <v>140</v>
      </c>
      <c r="D16" s="27" t="s">
        <v>14</v>
      </c>
      <c r="E16" s="27" t="s">
        <v>21</v>
      </c>
      <c r="F16" s="28">
        <v>21.56</v>
      </c>
      <c r="G16" s="29">
        <f>140*49*21.56</f>
        <v>147901.59999999998</v>
      </c>
      <c r="M16" s="42"/>
      <c r="N16" s="42"/>
    </row>
    <row r="17" spans="1:14">
      <c r="A17" s="26"/>
      <c r="B17" s="26"/>
      <c r="C17" s="26"/>
      <c r="D17" s="26"/>
      <c r="E17" s="26"/>
      <c r="F17" s="26"/>
      <c r="G17" s="2"/>
    </row>
    <row r="18" spans="1:14" ht="18.75">
      <c r="A18" s="174" t="s">
        <v>22</v>
      </c>
      <c r="B18" s="174"/>
      <c r="C18" s="174"/>
      <c r="D18" s="174"/>
      <c r="E18" s="174"/>
      <c r="F18" s="174"/>
      <c r="G18" s="19">
        <v>1559233</v>
      </c>
      <c r="H18" s="25"/>
    </row>
    <row r="19" spans="1:14">
      <c r="A19" s="171" t="s">
        <v>23</v>
      </c>
      <c r="B19" s="171"/>
      <c r="C19" s="171"/>
      <c r="D19" s="171"/>
      <c r="E19" s="171"/>
      <c r="F19" s="171"/>
      <c r="G19" s="2"/>
    </row>
    <row r="20" spans="1:14">
      <c r="A20" s="180"/>
      <c r="B20" s="180"/>
      <c r="C20" s="180"/>
      <c r="D20" s="180"/>
      <c r="E20" s="180"/>
      <c r="F20" s="180"/>
      <c r="G20" s="2"/>
    </row>
    <row r="21" spans="1:14">
      <c r="A21" s="181" t="s">
        <v>24</v>
      </c>
      <c r="B21" s="182"/>
      <c r="C21" s="182"/>
      <c r="D21" s="182"/>
      <c r="E21" s="182"/>
      <c r="F21" s="183"/>
      <c r="G21" s="4">
        <v>14200</v>
      </c>
      <c r="J21" s="10"/>
      <c r="K21" s="7"/>
      <c r="L21" s="7"/>
      <c r="N21" s="7"/>
    </row>
    <row r="22" spans="1:14">
      <c r="A22" s="5" t="s">
        <v>25</v>
      </c>
      <c r="B22" s="34"/>
      <c r="C22" s="35"/>
      <c r="D22" s="35"/>
      <c r="E22" s="35"/>
      <c r="F22" s="36"/>
      <c r="G22" s="4">
        <v>2400</v>
      </c>
      <c r="J22" s="11"/>
      <c r="K22" s="7"/>
      <c r="L22" s="7"/>
      <c r="N22" s="7"/>
    </row>
    <row r="23" spans="1:14">
      <c r="A23" s="184" t="s">
        <v>26</v>
      </c>
      <c r="B23" s="184"/>
      <c r="C23" s="184"/>
      <c r="D23" s="184"/>
      <c r="E23" s="184"/>
      <c r="F23" s="184"/>
      <c r="G23" s="4">
        <v>4500</v>
      </c>
      <c r="J23" s="11"/>
      <c r="K23" s="7"/>
      <c r="L23" s="7"/>
      <c r="N23" s="7"/>
    </row>
    <row r="24" spans="1:14">
      <c r="A24" s="181" t="s">
        <v>27</v>
      </c>
      <c r="B24" s="182"/>
      <c r="C24" s="182"/>
      <c r="D24" s="182"/>
      <c r="E24" s="182"/>
      <c r="F24" s="183"/>
      <c r="G24" s="4">
        <v>3000</v>
      </c>
      <c r="J24" s="11"/>
      <c r="K24" s="7"/>
      <c r="L24" s="7"/>
      <c r="N24" s="7"/>
    </row>
    <row r="25" spans="1:14">
      <c r="A25" s="181" t="s">
        <v>28</v>
      </c>
      <c r="B25" s="182"/>
      <c r="C25" s="182"/>
      <c r="D25" s="182"/>
      <c r="E25" s="182"/>
      <c r="F25" s="183"/>
      <c r="G25" s="4">
        <v>2500</v>
      </c>
      <c r="J25" s="11"/>
      <c r="K25" s="7"/>
      <c r="L25" s="7"/>
      <c r="N25" s="7"/>
    </row>
    <row r="26" spans="1:14">
      <c r="A26" s="181" t="s">
        <v>29</v>
      </c>
      <c r="B26" s="182"/>
      <c r="C26" s="182"/>
      <c r="D26" s="182"/>
      <c r="E26" s="182"/>
      <c r="F26" s="183"/>
      <c r="G26" s="4">
        <v>4000</v>
      </c>
      <c r="J26" s="11"/>
      <c r="K26" s="7"/>
      <c r="L26" s="7"/>
      <c r="N26" s="7"/>
    </row>
    <row r="27" spans="1:14">
      <c r="A27" s="184" t="s">
        <v>30</v>
      </c>
      <c r="B27" s="184"/>
      <c r="C27" s="184"/>
      <c r="D27" s="184"/>
      <c r="E27" s="184"/>
      <c r="F27" s="184"/>
      <c r="G27" s="4">
        <v>2000</v>
      </c>
      <c r="J27" s="11"/>
      <c r="K27" s="7"/>
      <c r="L27" s="7"/>
      <c r="N27" s="7"/>
    </row>
    <row r="28" spans="1:14">
      <c r="A28" s="181" t="s">
        <v>31</v>
      </c>
      <c r="B28" s="182"/>
      <c r="C28" s="182"/>
      <c r="D28" s="182"/>
      <c r="E28" s="182"/>
      <c r="F28" s="183"/>
      <c r="G28" s="4">
        <v>46000</v>
      </c>
      <c r="J28" s="11"/>
      <c r="K28" s="7"/>
      <c r="L28" s="7"/>
    </row>
    <row r="29" spans="1:14">
      <c r="A29" s="181" t="s">
        <v>32</v>
      </c>
      <c r="B29" s="182"/>
      <c r="C29" s="182"/>
      <c r="D29" s="182"/>
      <c r="E29" s="182"/>
      <c r="F29" s="183"/>
      <c r="G29" s="4">
        <v>2000</v>
      </c>
      <c r="J29" s="11"/>
      <c r="K29" s="7"/>
      <c r="L29" s="7"/>
    </row>
    <row r="30" spans="1:14">
      <c r="A30" s="181" t="s">
        <v>33</v>
      </c>
      <c r="B30" s="182"/>
      <c r="C30" s="182"/>
      <c r="D30" s="182"/>
      <c r="E30" s="182"/>
      <c r="F30" s="183"/>
      <c r="G30" s="4">
        <v>15000</v>
      </c>
      <c r="J30" s="11"/>
      <c r="K30" s="7"/>
      <c r="L30" s="7"/>
    </row>
    <row r="31" spans="1:14">
      <c r="A31" s="181" t="s">
        <v>34</v>
      </c>
      <c r="B31" s="182"/>
      <c r="C31" s="182"/>
      <c r="D31" s="182"/>
      <c r="E31" s="182"/>
      <c r="F31" s="183"/>
      <c r="G31" s="4">
        <v>19500</v>
      </c>
      <c r="J31" s="11"/>
      <c r="K31" s="7"/>
      <c r="L31" s="7"/>
    </row>
    <row r="32" spans="1:14">
      <c r="A32" s="181" t="s">
        <v>35</v>
      </c>
      <c r="B32" s="182"/>
      <c r="C32" s="182"/>
      <c r="D32" s="182"/>
      <c r="E32" s="182"/>
      <c r="F32" s="183"/>
      <c r="G32" s="4">
        <v>5000</v>
      </c>
      <c r="J32" s="11"/>
      <c r="K32" s="7"/>
      <c r="L32" s="7"/>
    </row>
    <row r="33" spans="1:15" ht="15.75" customHeight="1">
      <c r="A33" s="181" t="s">
        <v>36</v>
      </c>
      <c r="B33" s="182"/>
      <c r="C33" s="182"/>
      <c r="D33" s="182"/>
      <c r="E33" s="182"/>
      <c r="F33" s="183"/>
      <c r="G33" s="4">
        <v>3640</v>
      </c>
      <c r="J33" s="11"/>
      <c r="K33" s="7"/>
      <c r="L33" s="7"/>
    </row>
    <row r="34" spans="1:15" s="14" customFormat="1" ht="15.75" customHeight="1">
      <c r="A34" s="184" t="s">
        <v>37</v>
      </c>
      <c r="B34" s="184"/>
      <c r="C34" s="184"/>
      <c r="D34" s="184"/>
      <c r="E34" s="184"/>
      <c r="F34" s="184"/>
      <c r="G34" s="4"/>
      <c r="H34" s="3"/>
      <c r="J34" s="11"/>
      <c r="K34" s="7"/>
      <c r="L34" s="7"/>
      <c r="M34" s="1"/>
    </row>
    <row r="35" spans="1:15" s="14" customFormat="1" ht="15.75" customHeight="1">
      <c r="A35" s="184" t="s">
        <v>38</v>
      </c>
      <c r="B35" s="184"/>
      <c r="C35" s="184"/>
      <c r="D35" s="184"/>
      <c r="E35" s="184"/>
      <c r="F35" s="184"/>
      <c r="G35" s="4">
        <f>ROUND(800*1.3*12/2,0)</f>
        <v>6240</v>
      </c>
      <c r="H35" s="3"/>
      <c r="J35" s="11"/>
      <c r="K35" s="7"/>
      <c r="L35" s="7"/>
      <c r="M35" s="1"/>
    </row>
    <row r="36" spans="1:15">
      <c r="A36" s="184" t="s">
        <v>39</v>
      </c>
      <c r="B36" s="184"/>
      <c r="C36" s="184"/>
      <c r="D36" s="184"/>
      <c r="E36" s="184"/>
      <c r="F36" s="184"/>
      <c r="G36" s="4">
        <f>ROUND(500*1.3*12,0)</f>
        <v>7800</v>
      </c>
      <c r="H36" s="37"/>
    </row>
    <row r="37" spans="1:15">
      <c r="A37" s="184" t="s">
        <v>40</v>
      </c>
      <c r="B37" s="184"/>
      <c r="C37" s="184"/>
      <c r="D37" s="184"/>
      <c r="E37" s="184"/>
      <c r="F37" s="184"/>
      <c r="G37" s="4">
        <v>5630</v>
      </c>
      <c r="H37" s="37"/>
    </row>
    <row r="38" spans="1:15" ht="16.5" customHeight="1">
      <c r="A38" s="184" t="s">
        <v>41</v>
      </c>
      <c r="B38" s="184"/>
      <c r="C38" s="184"/>
      <c r="D38" s="184"/>
      <c r="E38" s="184"/>
      <c r="F38" s="184"/>
      <c r="G38" s="4">
        <f>400*12</f>
        <v>4800</v>
      </c>
    </row>
    <row r="39" spans="1:15" ht="23.25" customHeight="1">
      <c r="A39" s="174" t="s">
        <v>42</v>
      </c>
      <c r="B39" s="174"/>
      <c r="C39" s="174"/>
      <c r="D39" s="174"/>
      <c r="E39" s="174"/>
      <c r="F39" s="7"/>
      <c r="G39" s="8">
        <f>SUM(G21:G38)</f>
        <v>148210</v>
      </c>
      <c r="H39" s="6"/>
      <c r="I39" s="12"/>
    </row>
    <row r="40" spans="1:15" s="9" customFormat="1">
      <c r="A40" s="15"/>
      <c r="B40" s="15"/>
      <c r="C40" s="38"/>
      <c r="D40" s="38"/>
      <c r="E40" s="38"/>
      <c r="F40" s="1"/>
      <c r="G40" s="16"/>
      <c r="H40" s="3"/>
      <c r="I40" s="1"/>
      <c r="K40" s="1"/>
      <c r="L40" s="1"/>
      <c r="M40" s="1"/>
      <c r="N40" s="1"/>
      <c r="O40" s="1"/>
    </row>
    <row r="41" spans="1:15" s="9" customFormat="1">
      <c r="A41" s="15"/>
      <c r="B41" s="15"/>
      <c r="C41" s="38"/>
      <c r="D41" s="38"/>
      <c r="E41" s="38"/>
      <c r="F41" s="1"/>
      <c r="G41" s="16"/>
      <c r="H41" s="3"/>
      <c r="I41" s="1"/>
      <c r="K41" s="1"/>
      <c r="L41" s="1"/>
      <c r="M41" s="1"/>
      <c r="N41" s="1"/>
      <c r="O41" s="1"/>
    </row>
    <row r="42" spans="1:15" ht="19.5" customHeight="1">
      <c r="A42" s="174"/>
      <c r="B42" s="174"/>
      <c r="C42" s="174"/>
      <c r="D42" s="174"/>
      <c r="E42" s="174"/>
      <c r="F42" s="174"/>
      <c r="G42" s="19"/>
      <c r="H42" s="25"/>
    </row>
    <row r="43" spans="1:15" s="9" customFormat="1" ht="37.5" customHeight="1">
      <c r="A43" s="185" t="s">
        <v>43</v>
      </c>
      <c r="B43" s="185"/>
      <c r="C43" s="185"/>
      <c r="D43" s="185"/>
      <c r="E43" s="185"/>
      <c r="F43" s="39"/>
      <c r="G43" s="19">
        <f>+G39+G18+G10+G7</f>
        <v>1841003</v>
      </c>
      <c r="H43" s="25"/>
      <c r="I43" s="12"/>
      <c r="K43" s="1"/>
      <c r="L43" s="1"/>
      <c r="M43" s="1"/>
      <c r="N43" s="1"/>
      <c r="O43" s="1"/>
    </row>
    <row r="44" spans="1:15" s="9" customFormat="1" ht="30" customHeight="1">
      <c r="A44" s="22"/>
      <c r="B44" s="186" t="s">
        <v>44</v>
      </c>
      <c r="C44" s="186"/>
      <c r="D44" s="186"/>
      <c r="E44" s="22"/>
      <c r="F44" s="186" t="s">
        <v>45</v>
      </c>
      <c r="G44" s="186"/>
      <c r="H44" s="3"/>
      <c r="I44" s="1"/>
      <c r="K44" s="1"/>
      <c r="L44" s="1"/>
      <c r="M44" s="1"/>
      <c r="N44" s="1"/>
      <c r="O44" s="1"/>
    </row>
    <row r="45" spans="1:15" s="9" customFormat="1" ht="30.75" customHeight="1">
      <c r="A45" s="22"/>
      <c r="B45" s="186" t="s">
        <v>46</v>
      </c>
      <c r="C45" s="186"/>
      <c r="D45" s="186"/>
      <c r="E45" s="22"/>
      <c r="F45" s="186" t="s">
        <v>47</v>
      </c>
      <c r="G45" s="186"/>
      <c r="H45" s="3"/>
      <c r="I45" s="1"/>
      <c r="K45" s="1"/>
      <c r="L45" s="1"/>
      <c r="M45" s="1"/>
      <c r="N45" s="1"/>
      <c r="O45" s="1"/>
    </row>
    <row r="46" spans="1:15" s="9" customFormat="1">
      <c r="A46" s="40"/>
      <c r="B46" s="40"/>
      <c r="C46" s="40"/>
      <c r="D46" s="40"/>
      <c r="E46" s="40"/>
      <c r="F46" s="40"/>
      <c r="G46" s="16"/>
      <c r="H46" s="3"/>
      <c r="I46" s="1"/>
      <c r="K46" s="1"/>
      <c r="L46" s="1"/>
      <c r="M46" s="1"/>
      <c r="N46" s="1"/>
      <c r="O46" s="1"/>
    </row>
    <row r="47" spans="1:15" s="9" customFormat="1">
      <c r="A47" s="15"/>
      <c r="B47" s="15"/>
      <c r="C47" s="38"/>
      <c r="D47" s="38"/>
      <c r="E47" s="38"/>
      <c r="F47" s="1"/>
      <c r="G47" s="16"/>
      <c r="H47" s="3"/>
      <c r="I47" s="1"/>
      <c r="K47" s="1"/>
      <c r="L47" s="1"/>
      <c r="M47" s="1"/>
      <c r="N47" s="1"/>
      <c r="O47" s="1"/>
    </row>
    <row r="48" spans="1:15" s="9" customFormat="1">
      <c r="A48" s="187"/>
      <c r="B48" s="187"/>
      <c r="C48" s="187"/>
      <c r="D48" s="187"/>
      <c r="E48" s="38"/>
      <c r="F48" s="1"/>
      <c r="G48" s="16"/>
      <c r="H48" s="3"/>
      <c r="I48" s="1"/>
      <c r="K48" s="1"/>
      <c r="L48" s="1"/>
      <c r="M48" s="1"/>
      <c r="N48" s="1"/>
      <c r="O48" s="1"/>
    </row>
    <row r="49" spans="1:15" s="9" customFormat="1">
      <c r="A49" s="15"/>
      <c r="B49" s="15"/>
      <c r="C49" s="38"/>
      <c r="D49" s="38"/>
      <c r="E49" s="38"/>
      <c r="F49" s="1"/>
      <c r="G49" s="16"/>
      <c r="H49" s="3"/>
      <c r="I49" s="1"/>
      <c r="K49" s="1"/>
      <c r="L49" s="1"/>
      <c r="M49" s="1"/>
      <c r="N49" s="1"/>
      <c r="O49" s="1"/>
    </row>
    <row r="50" spans="1:15" s="9" customFormat="1">
      <c r="A50" s="15"/>
      <c r="B50" s="15"/>
      <c r="C50" s="38"/>
      <c r="D50" s="38"/>
      <c r="E50" s="38"/>
      <c r="F50" s="1"/>
      <c r="G50" s="16"/>
      <c r="H50" s="3"/>
      <c r="I50" s="1"/>
      <c r="K50" s="1"/>
      <c r="L50" s="1"/>
      <c r="M50" s="1"/>
      <c r="N50" s="1"/>
      <c r="O50" s="1"/>
    </row>
    <row r="51" spans="1:15" s="9" customFormat="1">
      <c r="A51" s="15"/>
      <c r="B51" s="15"/>
      <c r="C51" s="38"/>
      <c r="D51" s="38"/>
      <c r="E51" s="38"/>
      <c r="F51" s="1"/>
      <c r="G51" s="16"/>
      <c r="H51" s="3"/>
      <c r="I51" s="1"/>
      <c r="K51" s="1"/>
      <c r="L51" s="1"/>
      <c r="M51" s="1"/>
      <c r="N51" s="1"/>
      <c r="O51" s="1"/>
    </row>
    <row r="52" spans="1:15" s="9" customFormat="1">
      <c r="A52" s="15"/>
      <c r="B52" s="15"/>
      <c r="C52" s="38"/>
      <c r="D52" s="38"/>
      <c r="E52" s="38"/>
      <c r="F52" s="1"/>
      <c r="G52" s="16"/>
      <c r="H52" s="3"/>
      <c r="I52" s="1"/>
      <c r="K52" s="1"/>
      <c r="L52" s="1"/>
      <c r="M52" s="1"/>
      <c r="N52" s="1"/>
      <c r="O52" s="1"/>
    </row>
    <row r="53" spans="1:15" s="9" customFormat="1">
      <c r="A53" s="15"/>
      <c r="B53" s="15"/>
      <c r="C53" s="38"/>
      <c r="D53" s="38"/>
      <c r="E53" s="38"/>
      <c r="F53" s="1"/>
      <c r="G53" s="16"/>
      <c r="H53" s="3"/>
      <c r="I53" s="1"/>
      <c r="K53" s="1"/>
      <c r="L53" s="1"/>
      <c r="M53" s="1"/>
      <c r="N53" s="1"/>
      <c r="O53" s="1"/>
    </row>
  </sheetData>
  <mergeCells count="40">
    <mergeCell ref="B44:D44"/>
    <mergeCell ref="F44:G44"/>
    <mergeCell ref="B45:D45"/>
    <mergeCell ref="F45:G45"/>
    <mergeCell ref="A48:D48"/>
    <mergeCell ref="A37:F37"/>
    <mergeCell ref="A38:F38"/>
    <mergeCell ref="A39:E39"/>
    <mergeCell ref="A42:F42"/>
    <mergeCell ref="A43:E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21:F21"/>
    <mergeCell ref="A23:F23"/>
    <mergeCell ref="A24:F24"/>
    <mergeCell ref="A25:F25"/>
    <mergeCell ref="A26:F26"/>
    <mergeCell ref="A11:F11"/>
    <mergeCell ref="A13:B13"/>
    <mergeCell ref="A18:F18"/>
    <mergeCell ref="A19:F19"/>
    <mergeCell ref="A20:F20"/>
    <mergeCell ref="A6:D6"/>
    <mergeCell ref="A7:D7"/>
    <mergeCell ref="A8:F8"/>
    <mergeCell ref="A9:F9"/>
    <mergeCell ref="A10:E10"/>
    <mergeCell ref="A1:E1"/>
    <mergeCell ref="A2:F2"/>
    <mergeCell ref="A3:F3"/>
    <mergeCell ref="A4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93"/>
  <sheetViews>
    <sheetView zoomScaleNormal="100" workbookViewId="0">
      <selection activeCell="G12" sqref="G12"/>
    </sheetView>
  </sheetViews>
  <sheetFormatPr defaultColWidth="9.28515625" defaultRowHeight="15.75"/>
  <cols>
    <col min="1" max="6" width="9.28515625" style="59"/>
    <col min="7" max="7" width="21" style="68" customWidth="1"/>
    <col min="8" max="8" width="10.5703125" style="59" customWidth="1"/>
    <col min="10" max="10" width="20.85546875" customWidth="1"/>
  </cols>
  <sheetData>
    <row r="1" spans="1:8" ht="40.5" customHeight="1">
      <c r="A1" s="131" t="s">
        <v>95</v>
      </c>
      <c r="B1" s="131"/>
      <c r="C1" s="131"/>
      <c r="D1" s="131"/>
      <c r="E1" s="131"/>
      <c r="F1" s="131"/>
      <c r="G1" s="131"/>
    </row>
    <row r="2" spans="1:8">
      <c r="A2" s="132" t="s">
        <v>96</v>
      </c>
      <c r="B2" s="132"/>
      <c r="C2" s="132"/>
      <c r="D2" s="132"/>
      <c r="E2" s="132"/>
      <c r="F2" s="132"/>
      <c r="G2" s="132"/>
    </row>
    <row r="3" spans="1:8">
      <c r="A3" s="132" t="s">
        <v>97</v>
      </c>
      <c r="B3" s="132"/>
      <c r="C3" s="132"/>
      <c r="D3" s="132"/>
      <c r="E3" s="132"/>
      <c r="F3" s="132"/>
      <c r="G3" s="132"/>
    </row>
    <row r="4" spans="1:8" ht="24" customHeight="1">
      <c r="A4" s="160" t="s">
        <v>92</v>
      </c>
      <c r="B4" s="160"/>
      <c r="C4" s="160"/>
      <c r="D4" s="160"/>
      <c r="E4" s="160"/>
      <c r="F4" s="160"/>
    </row>
    <row r="5" spans="1:8">
      <c r="A5" s="53"/>
      <c r="B5" s="53"/>
      <c r="C5" s="53"/>
      <c r="D5" s="53"/>
      <c r="E5" s="53"/>
      <c r="F5" s="53"/>
    </row>
    <row r="6" spans="1:8" s="51" customFormat="1">
      <c r="A6" s="134" t="s">
        <v>93</v>
      </c>
      <c r="B6" s="135"/>
      <c r="C6" s="135"/>
      <c r="D6" s="135"/>
      <c r="E6" s="135"/>
      <c r="F6" s="136"/>
      <c r="G6" s="50">
        <f>+G14+G35+G44+G50+G67+G78+G86</f>
        <v>15245405.950000001</v>
      </c>
      <c r="H6" s="60"/>
    </row>
    <row r="7" spans="1:8">
      <c r="A7" s="134" t="s">
        <v>94</v>
      </c>
      <c r="B7" s="135"/>
      <c r="C7" s="135"/>
      <c r="D7" s="135"/>
      <c r="E7" s="135"/>
      <c r="F7" s="136"/>
      <c r="G7" s="50">
        <f>+G15+G36+G45+G51+G68+G79+G87</f>
        <v>1617449.0499999998</v>
      </c>
    </row>
    <row r="8" spans="1:8">
      <c r="A8" s="141" t="s">
        <v>99</v>
      </c>
      <c r="B8" s="141"/>
      <c r="C8" s="141"/>
      <c r="D8" s="141"/>
      <c r="E8" s="141"/>
      <c r="F8" s="61"/>
      <c r="G8" s="62">
        <f>+G6+G7</f>
        <v>16862855</v>
      </c>
    </row>
    <row r="9" spans="1:8">
      <c r="A9" s="54"/>
      <c r="B9" s="54"/>
      <c r="C9" s="54"/>
      <c r="D9" s="54"/>
      <c r="E9" s="54"/>
      <c r="F9" s="61"/>
      <c r="G9" s="62"/>
    </row>
    <row r="10" spans="1:8" ht="15.75" customHeight="1">
      <c r="A10" s="140" t="s">
        <v>81</v>
      </c>
      <c r="B10" s="140"/>
      <c r="C10" s="140"/>
      <c r="D10" s="140"/>
      <c r="E10" s="140"/>
      <c r="F10" s="140"/>
      <c r="G10" s="140"/>
    </row>
    <row r="12" spans="1:8">
      <c r="A12" s="142" t="s">
        <v>82</v>
      </c>
      <c r="B12" s="143"/>
      <c r="C12" s="143"/>
      <c r="D12" s="143"/>
      <c r="E12" s="143"/>
      <c r="F12" s="144"/>
      <c r="G12" s="69">
        <v>10955642.050000001</v>
      </c>
    </row>
    <row r="13" spans="1:8">
      <c r="A13" s="142" t="s">
        <v>83</v>
      </c>
      <c r="B13" s="143"/>
      <c r="C13" s="143"/>
      <c r="D13" s="143"/>
      <c r="E13" s="143"/>
      <c r="F13" s="144"/>
      <c r="G13" s="45">
        <v>2341388.6</v>
      </c>
    </row>
    <row r="14" spans="1:8" s="51" customFormat="1">
      <c r="A14" s="134" t="s">
        <v>85</v>
      </c>
      <c r="B14" s="135"/>
      <c r="C14" s="135"/>
      <c r="D14" s="135"/>
      <c r="E14" s="135"/>
      <c r="F14" s="136"/>
      <c r="G14" s="50">
        <f>+G12+G13</f>
        <v>13297030.65</v>
      </c>
      <c r="H14" s="60"/>
    </row>
    <row r="15" spans="1:8">
      <c r="A15" s="137" t="s">
        <v>86</v>
      </c>
      <c r="B15" s="138"/>
      <c r="C15" s="138"/>
      <c r="D15" s="138"/>
      <c r="E15" s="138"/>
      <c r="F15" s="139"/>
      <c r="G15" s="45">
        <v>273212.34999999998</v>
      </c>
    </row>
    <row r="16" spans="1:8">
      <c r="A16" s="141" t="s">
        <v>100</v>
      </c>
      <c r="B16" s="141"/>
      <c r="C16" s="141"/>
      <c r="D16" s="141"/>
      <c r="E16" s="141"/>
      <c r="F16" s="61"/>
      <c r="G16" s="62">
        <f>+G14+G15</f>
        <v>13570243</v>
      </c>
    </row>
    <row r="19" spans="1:14" s="1" customFormat="1">
      <c r="A19" s="167" t="s">
        <v>2</v>
      </c>
      <c r="B19" s="167"/>
      <c r="C19" s="167"/>
      <c r="D19" s="167"/>
      <c r="E19" s="167"/>
      <c r="F19" s="167"/>
      <c r="G19" s="62"/>
      <c r="H19" s="55"/>
      <c r="J19" s="49"/>
    </row>
    <row r="20" spans="1:14" s="1" customFormat="1" ht="15.75" customHeight="1">
      <c r="A20" s="134" t="s">
        <v>98</v>
      </c>
      <c r="B20" s="135"/>
      <c r="C20" s="135"/>
      <c r="D20" s="135"/>
      <c r="E20" s="135"/>
      <c r="F20" s="136"/>
      <c r="G20" s="70">
        <f>+G35+G44+G50+G67+G78+G86</f>
        <v>1948375.2999999998</v>
      </c>
      <c r="H20" s="55"/>
      <c r="J20" s="49"/>
    </row>
    <row r="21" spans="1:14">
      <c r="A21" s="159" t="s">
        <v>80</v>
      </c>
      <c r="B21" s="159"/>
      <c r="C21" s="159"/>
      <c r="D21" s="159"/>
      <c r="E21" s="159"/>
      <c r="F21" s="159"/>
      <c r="G21" s="69">
        <f>+G36+G45+G51+G68+G79+G87</f>
        <v>1344236.7</v>
      </c>
    </row>
    <row r="22" spans="1:14">
      <c r="A22" s="141" t="s">
        <v>99</v>
      </c>
      <c r="B22" s="141"/>
      <c r="C22" s="141"/>
      <c r="D22" s="141"/>
      <c r="E22" s="141"/>
      <c r="F22" s="61"/>
      <c r="G22" s="62">
        <f>+G20+G21</f>
        <v>3292612</v>
      </c>
    </row>
    <row r="24" spans="1:14" s="1" customFormat="1">
      <c r="A24" s="140" t="s">
        <v>48</v>
      </c>
      <c r="B24" s="140"/>
      <c r="C24" s="140"/>
      <c r="D24" s="140"/>
      <c r="E24" s="140"/>
      <c r="F24" s="140"/>
      <c r="G24" s="56"/>
      <c r="H24" s="57"/>
      <c r="J24" s="9"/>
    </row>
    <row r="25" spans="1:14" s="1" customFormat="1">
      <c r="A25" s="145"/>
      <c r="B25" s="145"/>
      <c r="C25" s="145"/>
      <c r="D25" s="145"/>
      <c r="E25" s="145"/>
      <c r="F25" s="145"/>
      <c r="G25" s="56"/>
      <c r="H25" s="57"/>
      <c r="J25" s="9"/>
    </row>
    <row r="26" spans="1:14" s="1" customFormat="1">
      <c r="A26" s="142" t="s">
        <v>49</v>
      </c>
      <c r="B26" s="143"/>
      <c r="C26" s="143"/>
      <c r="D26" s="143"/>
      <c r="E26" s="143"/>
      <c r="F26" s="144"/>
      <c r="G26" s="45">
        <f>18413.15+15978.53+988+4239.32+4415.44+2178.11</f>
        <v>46212.55</v>
      </c>
      <c r="H26" s="57"/>
      <c r="J26" s="10"/>
      <c r="K26" s="7"/>
      <c r="L26" s="7"/>
      <c r="N26" s="7"/>
    </row>
    <row r="27" spans="1:14" s="1" customFormat="1">
      <c r="A27" s="149" t="s">
        <v>58</v>
      </c>
      <c r="B27" s="149"/>
      <c r="C27" s="149"/>
      <c r="D27" s="149"/>
      <c r="E27" s="149"/>
      <c r="F27" s="149"/>
      <c r="G27" s="45">
        <f>6999+2995.37</f>
        <v>9994.369999999999</v>
      </c>
      <c r="H27" s="57"/>
      <c r="J27" s="11"/>
      <c r="K27" s="7"/>
      <c r="L27" s="7"/>
      <c r="N27" s="7"/>
    </row>
    <row r="28" spans="1:14" s="1" customFormat="1">
      <c r="A28" s="149" t="s">
        <v>50</v>
      </c>
      <c r="B28" s="149"/>
      <c r="C28" s="149"/>
      <c r="D28" s="149"/>
      <c r="E28" s="149"/>
      <c r="F28" s="149"/>
      <c r="G28" s="45">
        <v>8100</v>
      </c>
      <c r="H28" s="57"/>
      <c r="J28" s="11"/>
      <c r="K28" s="7"/>
      <c r="L28" s="7"/>
      <c r="N28" s="7"/>
    </row>
    <row r="29" spans="1:14" s="1" customFormat="1">
      <c r="A29" s="142" t="s">
        <v>51</v>
      </c>
      <c r="B29" s="143"/>
      <c r="C29" s="143"/>
      <c r="D29" s="143"/>
      <c r="E29" s="143"/>
      <c r="F29" s="144"/>
      <c r="G29" s="45">
        <v>52920</v>
      </c>
      <c r="H29" s="57"/>
      <c r="J29" s="11"/>
      <c r="K29" s="7"/>
      <c r="L29" s="7"/>
      <c r="N29" s="7"/>
    </row>
    <row r="30" spans="1:14" s="1" customFormat="1">
      <c r="A30" s="142" t="s">
        <v>52</v>
      </c>
      <c r="B30" s="143"/>
      <c r="C30" s="143"/>
      <c r="D30" s="143"/>
      <c r="E30" s="143"/>
      <c r="F30" s="144"/>
      <c r="G30" s="45">
        <v>3540</v>
      </c>
      <c r="H30" s="57"/>
      <c r="J30" s="11"/>
      <c r="K30" s="7"/>
      <c r="L30" s="7"/>
      <c r="N30" s="7"/>
    </row>
    <row r="31" spans="1:14" s="1" customFormat="1" ht="27" customHeight="1">
      <c r="A31" s="137" t="s">
        <v>53</v>
      </c>
      <c r="B31" s="138"/>
      <c r="C31" s="138"/>
      <c r="D31" s="138"/>
      <c r="E31" s="138"/>
      <c r="F31" s="139"/>
      <c r="G31" s="45">
        <f>18375+3340</f>
        <v>21715</v>
      </c>
      <c r="H31" s="57"/>
      <c r="J31" s="11"/>
      <c r="K31" s="7"/>
      <c r="L31" s="7"/>
      <c r="N31" s="7"/>
    </row>
    <row r="32" spans="1:14" s="1" customFormat="1">
      <c r="A32" s="149" t="s">
        <v>54</v>
      </c>
      <c r="B32" s="149"/>
      <c r="C32" s="149"/>
      <c r="D32" s="149"/>
      <c r="E32" s="149"/>
      <c r="F32" s="149"/>
      <c r="G32" s="45">
        <v>7899.76</v>
      </c>
      <c r="H32" s="57"/>
      <c r="J32" s="11"/>
      <c r="K32" s="7"/>
      <c r="L32" s="7"/>
      <c r="N32" s="7"/>
    </row>
    <row r="33" spans="1:14" s="1" customFormat="1">
      <c r="A33" s="149" t="s">
        <v>55</v>
      </c>
      <c r="B33" s="149"/>
      <c r="C33" s="149"/>
      <c r="D33" s="149"/>
      <c r="E33" s="149"/>
      <c r="F33" s="149"/>
      <c r="G33" s="45">
        <v>7771.01</v>
      </c>
      <c r="H33" s="57"/>
      <c r="J33" s="11"/>
      <c r="K33" s="7"/>
      <c r="L33" s="7"/>
    </row>
    <row r="34" spans="1:14" s="1" customFormat="1" ht="31.5" customHeight="1">
      <c r="A34" s="137" t="s">
        <v>104</v>
      </c>
      <c r="B34" s="138"/>
      <c r="C34" s="138"/>
      <c r="D34" s="138"/>
      <c r="E34" s="138"/>
      <c r="F34" s="139"/>
      <c r="G34" s="45">
        <f>3198+2400</f>
        <v>5598</v>
      </c>
      <c r="H34" s="57"/>
      <c r="J34" s="48"/>
      <c r="K34" s="7"/>
      <c r="L34" s="7"/>
    </row>
    <row r="35" spans="1:14" s="1" customFormat="1" ht="24.95" customHeight="1">
      <c r="A35" s="134" t="s">
        <v>84</v>
      </c>
      <c r="B35" s="135"/>
      <c r="C35" s="135"/>
      <c r="D35" s="135"/>
      <c r="E35" s="135"/>
      <c r="F35" s="136"/>
      <c r="G35" s="50">
        <f>SUM(G26:G34)</f>
        <v>163750.69</v>
      </c>
      <c r="H35" s="57"/>
      <c r="J35" s="48"/>
      <c r="K35" s="7"/>
      <c r="L35" s="7"/>
    </row>
    <row r="36" spans="1:14" s="1" customFormat="1" ht="23.25" customHeight="1">
      <c r="A36" s="137" t="s">
        <v>68</v>
      </c>
      <c r="B36" s="138"/>
      <c r="C36" s="138"/>
      <c r="D36" s="138"/>
      <c r="E36" s="138"/>
      <c r="F36" s="139"/>
      <c r="G36" s="45">
        <v>32669.31</v>
      </c>
      <c r="H36" s="63"/>
      <c r="I36" s="12"/>
      <c r="J36" s="9"/>
    </row>
    <row r="37" spans="1:14" s="1" customFormat="1" ht="23.25" customHeight="1">
      <c r="A37" s="141" t="s">
        <v>8</v>
      </c>
      <c r="B37" s="141"/>
      <c r="C37" s="141"/>
      <c r="D37" s="141"/>
      <c r="E37" s="141"/>
      <c r="F37" s="61"/>
      <c r="G37" s="62">
        <f>+G35+G36</f>
        <v>196420</v>
      </c>
      <c r="H37" s="63"/>
      <c r="I37" s="12"/>
      <c r="J37" s="9"/>
    </row>
    <row r="39" spans="1:14" s="1" customFormat="1" ht="15.75" customHeight="1">
      <c r="A39" s="140" t="s">
        <v>56</v>
      </c>
      <c r="B39" s="140"/>
      <c r="C39" s="140"/>
      <c r="D39" s="140"/>
      <c r="E39" s="140"/>
      <c r="F39" s="140"/>
      <c r="G39" s="140"/>
      <c r="H39" s="57"/>
      <c r="J39" s="9"/>
    </row>
    <row r="40" spans="1:14" s="1" customFormat="1">
      <c r="A40" s="145"/>
      <c r="B40" s="145"/>
      <c r="C40" s="145"/>
      <c r="D40" s="145"/>
      <c r="E40" s="145"/>
      <c r="F40" s="145"/>
      <c r="G40" s="56"/>
      <c r="H40" s="57"/>
      <c r="J40" s="9"/>
    </row>
    <row r="41" spans="1:14" s="1" customFormat="1">
      <c r="A41" s="142" t="s">
        <v>59</v>
      </c>
      <c r="B41" s="143"/>
      <c r="C41" s="143"/>
      <c r="D41" s="143"/>
      <c r="E41" s="143"/>
      <c r="F41" s="144"/>
      <c r="G41" s="45">
        <f>1677+1315</f>
        <v>2992</v>
      </c>
      <c r="H41" s="57"/>
      <c r="J41" s="10"/>
      <c r="K41" s="7"/>
      <c r="L41" s="7"/>
      <c r="N41" s="7"/>
    </row>
    <row r="42" spans="1:14" s="1" customFormat="1">
      <c r="A42" s="149" t="s">
        <v>60</v>
      </c>
      <c r="B42" s="149"/>
      <c r="C42" s="149"/>
      <c r="D42" s="149"/>
      <c r="E42" s="149"/>
      <c r="F42" s="149"/>
      <c r="G42" s="45">
        <v>500</v>
      </c>
      <c r="H42" s="57"/>
      <c r="J42" s="11"/>
      <c r="K42" s="7"/>
      <c r="L42" s="7"/>
      <c r="N42" s="7"/>
    </row>
    <row r="43" spans="1:14" s="1" customFormat="1">
      <c r="A43" s="149" t="s">
        <v>61</v>
      </c>
      <c r="B43" s="149"/>
      <c r="C43" s="149"/>
      <c r="D43" s="149"/>
      <c r="E43" s="149"/>
      <c r="F43" s="149"/>
      <c r="G43" s="45">
        <v>690</v>
      </c>
      <c r="H43" s="57"/>
      <c r="J43" s="11"/>
      <c r="K43" s="7"/>
      <c r="L43" s="7"/>
      <c r="N43" s="7"/>
    </row>
    <row r="44" spans="1:14" s="1" customFormat="1">
      <c r="A44" s="134" t="s">
        <v>87</v>
      </c>
      <c r="B44" s="135"/>
      <c r="C44" s="135"/>
      <c r="D44" s="135"/>
      <c r="E44" s="135"/>
      <c r="F44" s="136"/>
      <c r="G44" s="50">
        <f>SUM(G41:G43)</f>
        <v>4182</v>
      </c>
      <c r="H44" s="57"/>
      <c r="J44" s="11"/>
      <c r="K44" s="7"/>
      <c r="L44" s="7"/>
      <c r="N44" s="7"/>
    </row>
    <row r="45" spans="1:14" s="1" customFormat="1">
      <c r="A45" s="137" t="s">
        <v>67</v>
      </c>
      <c r="B45" s="138"/>
      <c r="C45" s="138"/>
      <c r="D45" s="138"/>
      <c r="E45" s="138"/>
      <c r="F45" s="139"/>
      <c r="G45" s="45">
        <v>28</v>
      </c>
      <c r="H45" s="57"/>
      <c r="J45" s="11"/>
      <c r="K45" s="7"/>
      <c r="L45" s="7"/>
      <c r="N45" s="7"/>
    </row>
    <row r="46" spans="1:14" s="1" customFormat="1" ht="23.25" customHeight="1">
      <c r="A46" s="141" t="s">
        <v>57</v>
      </c>
      <c r="B46" s="141"/>
      <c r="C46" s="141"/>
      <c r="D46" s="141"/>
      <c r="E46" s="141"/>
      <c r="F46" s="61"/>
      <c r="G46" s="62">
        <f>+G44+G45</f>
        <v>4210</v>
      </c>
      <c r="H46" s="63"/>
      <c r="I46" s="12"/>
      <c r="J46" s="9"/>
    </row>
    <row r="48" spans="1:14" s="1" customFormat="1">
      <c r="A48" s="150" t="s">
        <v>12</v>
      </c>
      <c r="B48" s="150"/>
      <c r="C48" s="150"/>
      <c r="D48" s="150"/>
      <c r="E48" s="150"/>
      <c r="F48" s="150"/>
      <c r="G48" s="56"/>
      <c r="H48" s="57"/>
      <c r="J48" s="9"/>
    </row>
    <row r="49" spans="1:14">
      <c r="A49" s="149" t="s">
        <v>79</v>
      </c>
      <c r="B49" s="149"/>
      <c r="C49" s="149"/>
      <c r="D49" s="149"/>
      <c r="E49" s="149"/>
      <c r="F49" s="149"/>
      <c r="G49" s="45">
        <v>603981.09</v>
      </c>
    </row>
    <row r="50" spans="1:14">
      <c r="A50" s="134" t="s">
        <v>88</v>
      </c>
      <c r="B50" s="135"/>
      <c r="C50" s="135"/>
      <c r="D50" s="135"/>
      <c r="E50" s="135"/>
      <c r="F50" s="136"/>
      <c r="G50" s="50">
        <f>+G49</f>
        <v>603981.09</v>
      </c>
    </row>
    <row r="51" spans="1:14">
      <c r="A51" s="137" t="s">
        <v>78</v>
      </c>
      <c r="B51" s="138"/>
      <c r="C51" s="138"/>
      <c r="D51" s="138"/>
      <c r="E51" s="138"/>
      <c r="F51" s="139"/>
      <c r="G51" s="45">
        <v>424059.91</v>
      </c>
    </row>
    <row r="52" spans="1:14">
      <c r="A52" s="141" t="s">
        <v>101</v>
      </c>
      <c r="B52" s="141"/>
      <c r="C52" s="141"/>
      <c r="D52" s="141"/>
      <c r="E52" s="141"/>
      <c r="F52" s="61"/>
      <c r="G52" s="62">
        <f>+G50+G51</f>
        <v>1028041</v>
      </c>
    </row>
    <row r="53" spans="1:14">
      <c r="A53" s="54"/>
      <c r="B53" s="54"/>
      <c r="C53" s="54"/>
      <c r="D53" s="54"/>
      <c r="E53" s="54"/>
      <c r="F53" s="61"/>
      <c r="G53" s="62"/>
    </row>
    <row r="54" spans="1:14" s="1" customFormat="1">
      <c r="A54" s="140" t="s">
        <v>23</v>
      </c>
      <c r="B54" s="140"/>
      <c r="C54" s="140"/>
      <c r="D54" s="140"/>
      <c r="E54" s="140"/>
      <c r="F54" s="140"/>
      <c r="G54" s="56"/>
      <c r="H54" s="57"/>
      <c r="J54" s="9"/>
    </row>
    <row r="55" spans="1:14" s="1" customFormat="1">
      <c r="A55" s="145"/>
      <c r="B55" s="145"/>
      <c r="C55" s="145"/>
      <c r="D55" s="145"/>
      <c r="E55" s="145"/>
      <c r="F55" s="145"/>
      <c r="G55" s="56"/>
      <c r="H55" s="57"/>
      <c r="J55" s="9"/>
    </row>
    <row r="56" spans="1:14" s="1" customFormat="1" ht="33" customHeight="1">
      <c r="A56" s="137" t="s">
        <v>24</v>
      </c>
      <c r="B56" s="138"/>
      <c r="C56" s="138"/>
      <c r="D56" s="138"/>
      <c r="E56" s="138"/>
      <c r="F56" s="139"/>
      <c r="G56" s="45">
        <v>10440</v>
      </c>
      <c r="H56" s="57"/>
      <c r="J56" s="10"/>
      <c r="K56" s="7"/>
      <c r="L56" s="7"/>
      <c r="N56" s="7"/>
    </row>
    <row r="57" spans="1:14" s="1" customFormat="1">
      <c r="A57" s="64" t="s">
        <v>25</v>
      </c>
      <c r="B57" s="65"/>
      <c r="C57" s="66"/>
      <c r="D57" s="66"/>
      <c r="E57" s="66"/>
      <c r="F57" s="67"/>
      <c r="G57" s="45">
        <v>1870.85</v>
      </c>
      <c r="H57" s="57"/>
      <c r="J57" s="11"/>
      <c r="K57" s="7"/>
      <c r="L57" s="7"/>
      <c r="N57" s="7"/>
    </row>
    <row r="58" spans="1:14" s="1" customFormat="1">
      <c r="A58" s="142" t="s">
        <v>62</v>
      </c>
      <c r="B58" s="143"/>
      <c r="C58" s="143"/>
      <c r="D58" s="143"/>
      <c r="E58" s="143"/>
      <c r="F58" s="144"/>
      <c r="G58" s="45">
        <v>1540.4</v>
      </c>
      <c r="H58" s="57"/>
      <c r="J58" s="11"/>
      <c r="K58" s="7"/>
      <c r="L58" s="7"/>
      <c r="N58" s="7"/>
    </row>
    <row r="59" spans="1:14" s="1" customFormat="1">
      <c r="A59" s="149" t="s">
        <v>26</v>
      </c>
      <c r="B59" s="149"/>
      <c r="C59" s="149"/>
      <c r="D59" s="149"/>
      <c r="E59" s="149"/>
      <c r="F59" s="149"/>
      <c r="G59" s="45">
        <v>1422</v>
      </c>
      <c r="H59" s="57"/>
      <c r="J59" s="11"/>
      <c r="K59" s="7"/>
      <c r="L59" s="7"/>
      <c r="N59" s="7"/>
    </row>
    <row r="60" spans="1:14" s="1" customFormat="1">
      <c r="A60" s="142" t="s">
        <v>64</v>
      </c>
      <c r="B60" s="143"/>
      <c r="C60" s="143"/>
      <c r="D60" s="143"/>
      <c r="E60" s="143"/>
      <c r="F60" s="144"/>
      <c r="G60" s="45">
        <v>4095.46</v>
      </c>
      <c r="H60" s="57"/>
      <c r="J60" s="11"/>
      <c r="K60" s="7"/>
      <c r="L60" s="7"/>
      <c r="N60" s="7"/>
    </row>
    <row r="61" spans="1:14" s="1" customFormat="1" ht="32.25" customHeight="1">
      <c r="A61" s="137" t="s">
        <v>65</v>
      </c>
      <c r="B61" s="138"/>
      <c r="C61" s="138"/>
      <c r="D61" s="138"/>
      <c r="E61" s="138"/>
      <c r="F61" s="139"/>
      <c r="G61" s="45">
        <v>2913</v>
      </c>
      <c r="H61" s="57"/>
      <c r="J61" s="11"/>
      <c r="K61" s="7"/>
      <c r="L61" s="7"/>
      <c r="N61" s="7"/>
    </row>
    <row r="62" spans="1:14" s="1" customFormat="1">
      <c r="A62" s="142" t="s">
        <v>31</v>
      </c>
      <c r="B62" s="143"/>
      <c r="C62" s="143"/>
      <c r="D62" s="143"/>
      <c r="E62" s="143"/>
      <c r="F62" s="144"/>
      <c r="G62" s="45">
        <f>6885+31147+1809</f>
        <v>39841</v>
      </c>
      <c r="H62" s="57"/>
      <c r="J62" s="11"/>
      <c r="K62" s="7"/>
      <c r="L62" s="7"/>
    </row>
    <row r="63" spans="1:14" s="1" customFormat="1">
      <c r="A63" s="142" t="s">
        <v>63</v>
      </c>
      <c r="B63" s="143"/>
      <c r="C63" s="143"/>
      <c r="D63" s="143"/>
      <c r="E63" s="143"/>
      <c r="F63" s="144"/>
      <c r="G63" s="45">
        <v>512.78</v>
      </c>
      <c r="H63" s="57"/>
      <c r="J63" s="11"/>
      <c r="K63" s="7"/>
      <c r="L63" s="7"/>
    </row>
    <row r="64" spans="1:14" s="14" customFormat="1" ht="15.75" customHeight="1">
      <c r="A64" s="149" t="s">
        <v>38</v>
      </c>
      <c r="B64" s="149"/>
      <c r="C64" s="149"/>
      <c r="D64" s="149"/>
      <c r="E64" s="149"/>
      <c r="F64" s="149"/>
      <c r="G64" s="45">
        <f>1119.92+773.57-542</f>
        <v>1351.4900000000002</v>
      </c>
      <c r="H64" s="57"/>
      <c r="J64" s="11"/>
      <c r="K64" s="7"/>
      <c r="L64" s="7"/>
      <c r="M64" s="1"/>
    </row>
    <row r="65" spans="1:13" s="1" customFormat="1">
      <c r="A65" s="149" t="s">
        <v>39</v>
      </c>
      <c r="B65" s="149"/>
      <c r="C65" s="149"/>
      <c r="D65" s="149"/>
      <c r="E65" s="149"/>
      <c r="F65" s="149"/>
      <c r="G65" s="45">
        <f>3071-614.2</f>
        <v>2456.8000000000002</v>
      </c>
      <c r="H65" s="58"/>
      <c r="J65" s="9"/>
    </row>
    <row r="66" spans="1:13" s="1" customFormat="1">
      <c r="A66" s="149" t="s">
        <v>41</v>
      </c>
      <c r="B66" s="149"/>
      <c r="C66" s="149"/>
      <c r="D66" s="149"/>
      <c r="E66" s="149"/>
      <c r="F66" s="149"/>
      <c r="G66" s="45">
        <v>1208.68</v>
      </c>
      <c r="H66" s="58"/>
      <c r="J66" s="9"/>
    </row>
    <row r="67" spans="1:13" s="1" customFormat="1">
      <c r="A67" s="134" t="s">
        <v>89</v>
      </c>
      <c r="B67" s="135"/>
      <c r="C67" s="135"/>
      <c r="D67" s="135"/>
      <c r="E67" s="135"/>
      <c r="F67" s="136"/>
      <c r="G67" s="50">
        <f>SUM(G56:G66)</f>
        <v>67652.459999999992</v>
      </c>
      <c r="H67" s="58"/>
      <c r="J67" s="9"/>
    </row>
    <row r="68" spans="1:13" s="1" customFormat="1" ht="16.5" customHeight="1">
      <c r="A68" s="137" t="s">
        <v>66</v>
      </c>
      <c r="B68" s="138"/>
      <c r="C68" s="138"/>
      <c r="D68" s="138"/>
      <c r="E68" s="138"/>
      <c r="F68" s="139"/>
      <c r="G68" s="45">
        <v>14600.54</v>
      </c>
      <c r="H68" s="57"/>
      <c r="J68" s="9"/>
    </row>
    <row r="69" spans="1:13" s="1" customFormat="1" ht="23.25" customHeight="1">
      <c r="A69" s="141" t="s">
        <v>42</v>
      </c>
      <c r="B69" s="141"/>
      <c r="C69" s="141"/>
      <c r="D69" s="141"/>
      <c r="E69" s="141"/>
      <c r="F69" s="61"/>
      <c r="G69" s="62">
        <f>+G67+G68</f>
        <v>82253</v>
      </c>
      <c r="H69" s="63"/>
      <c r="I69" s="12"/>
      <c r="J69" s="9"/>
    </row>
    <row r="70" spans="1:13">
      <c r="J70" s="43"/>
    </row>
    <row r="72" spans="1:13" ht="15.75" customHeight="1">
      <c r="A72" s="140" t="s">
        <v>69</v>
      </c>
      <c r="B72" s="140"/>
      <c r="C72" s="140"/>
      <c r="D72" s="140"/>
      <c r="E72" s="140"/>
      <c r="F72" s="140"/>
      <c r="G72" s="140"/>
    </row>
    <row r="73" spans="1:13">
      <c r="A73" s="145"/>
      <c r="B73" s="145"/>
      <c r="C73" s="145"/>
      <c r="D73" s="145"/>
      <c r="E73" s="145"/>
      <c r="F73" s="145"/>
      <c r="G73" s="56"/>
    </row>
    <row r="74" spans="1:13">
      <c r="A74" s="149" t="s">
        <v>72</v>
      </c>
      <c r="B74" s="149"/>
      <c r="C74" s="149"/>
      <c r="D74" s="149"/>
      <c r="E74" s="149"/>
      <c r="F74" s="149"/>
      <c r="G74" s="46">
        <v>888287.73</v>
      </c>
      <c r="J74" s="44"/>
    </row>
    <row r="75" spans="1:13">
      <c r="A75" s="71" t="s">
        <v>73</v>
      </c>
      <c r="B75" s="64"/>
      <c r="C75" s="64"/>
      <c r="D75" s="64"/>
      <c r="E75" s="64"/>
      <c r="F75" s="64"/>
      <c r="G75" s="46">
        <v>42671.07</v>
      </c>
      <c r="J75" s="44"/>
    </row>
    <row r="76" spans="1:13">
      <c r="A76" s="154" t="s">
        <v>70</v>
      </c>
      <c r="B76" s="155"/>
      <c r="C76" s="155"/>
      <c r="D76" s="155"/>
      <c r="E76" s="155"/>
      <c r="F76" s="156"/>
      <c r="G76" s="46">
        <v>168453.13</v>
      </c>
      <c r="J76" s="44"/>
    </row>
    <row r="77" spans="1:13" ht="32.25" customHeight="1">
      <c r="A77" s="137" t="s">
        <v>71</v>
      </c>
      <c r="B77" s="138"/>
      <c r="C77" s="138"/>
      <c r="D77" s="138"/>
      <c r="E77" s="138"/>
      <c r="F77" s="139"/>
      <c r="G77" s="46">
        <v>8248.1299999999992</v>
      </c>
      <c r="M77" s="47"/>
    </row>
    <row r="78" spans="1:13" ht="32.25" customHeight="1">
      <c r="A78" s="134" t="s">
        <v>90</v>
      </c>
      <c r="B78" s="135"/>
      <c r="C78" s="135"/>
      <c r="D78" s="135"/>
      <c r="E78" s="135"/>
      <c r="F78" s="136"/>
      <c r="G78" s="52">
        <f>SUM(G74:G77)</f>
        <v>1107660.0599999998</v>
      </c>
      <c r="M78" s="47"/>
    </row>
    <row r="79" spans="1:13">
      <c r="A79" s="137" t="s">
        <v>77</v>
      </c>
      <c r="B79" s="138"/>
      <c r="C79" s="138"/>
      <c r="D79" s="138"/>
      <c r="E79" s="138"/>
      <c r="F79" s="139"/>
      <c r="G79" s="45">
        <v>872577.94</v>
      </c>
    </row>
    <row r="80" spans="1:13">
      <c r="A80" s="141" t="s">
        <v>102</v>
      </c>
      <c r="B80" s="141"/>
      <c r="C80" s="141"/>
      <c r="D80" s="141"/>
      <c r="E80" s="141"/>
      <c r="F80" s="61"/>
      <c r="G80" s="62">
        <f>+G78+G79</f>
        <v>1980237.9999999998</v>
      </c>
    </row>
    <row r="83" spans="1:10" ht="15.75" customHeight="1">
      <c r="A83" s="140" t="s">
        <v>74</v>
      </c>
      <c r="B83" s="140"/>
      <c r="C83" s="140"/>
      <c r="D83" s="140"/>
      <c r="E83" s="140"/>
      <c r="F83" s="140"/>
      <c r="G83" s="140"/>
    </row>
    <row r="84" spans="1:10">
      <c r="A84" s="145"/>
      <c r="B84" s="145"/>
      <c r="C84" s="145"/>
      <c r="D84" s="145"/>
      <c r="E84" s="145"/>
      <c r="F84" s="145"/>
      <c r="G84" s="56"/>
    </row>
    <row r="85" spans="1:10" ht="30.75" customHeight="1">
      <c r="A85" s="137" t="s">
        <v>75</v>
      </c>
      <c r="B85" s="138"/>
      <c r="C85" s="138"/>
      <c r="D85" s="138"/>
      <c r="E85" s="138"/>
      <c r="F85" s="139"/>
      <c r="G85" s="46">
        <v>1149</v>
      </c>
      <c r="J85" s="44"/>
    </row>
    <row r="86" spans="1:10" ht="27.75" customHeight="1">
      <c r="A86" s="134" t="s">
        <v>91</v>
      </c>
      <c r="B86" s="135"/>
      <c r="C86" s="135"/>
      <c r="D86" s="135"/>
      <c r="E86" s="135"/>
      <c r="F86" s="136"/>
      <c r="G86" s="52">
        <f>+G85</f>
        <v>1149</v>
      </c>
      <c r="J86" s="44"/>
    </row>
    <row r="87" spans="1:10">
      <c r="A87" s="137" t="s">
        <v>76</v>
      </c>
      <c r="B87" s="138"/>
      <c r="C87" s="138"/>
      <c r="D87" s="138"/>
      <c r="E87" s="138"/>
      <c r="F87" s="139"/>
      <c r="G87" s="45">
        <v>301</v>
      </c>
    </row>
    <row r="88" spans="1:10">
      <c r="A88" s="141" t="s">
        <v>103</v>
      </c>
      <c r="B88" s="141"/>
      <c r="C88" s="141"/>
      <c r="D88" s="141"/>
      <c r="E88" s="141"/>
      <c r="F88" s="61"/>
      <c r="G88" s="62">
        <f>+G87+G86</f>
        <v>1450</v>
      </c>
    </row>
    <row r="92" spans="1:10">
      <c r="A92" s="59" t="s">
        <v>44</v>
      </c>
      <c r="F92" s="59" t="s">
        <v>45</v>
      </c>
    </row>
    <row r="93" spans="1:10">
      <c r="A93" s="59" t="s">
        <v>46</v>
      </c>
      <c r="F93" s="59" t="s">
        <v>47</v>
      </c>
    </row>
  </sheetData>
  <mergeCells count="73">
    <mergeCell ref="A76:F76"/>
    <mergeCell ref="A22:E22"/>
    <mergeCell ref="A6:F6"/>
    <mergeCell ref="A7:F7"/>
    <mergeCell ref="A8:E8"/>
    <mergeCell ref="A14:F14"/>
    <mergeCell ref="A15:F15"/>
    <mergeCell ref="A16:E16"/>
    <mergeCell ref="A35:F35"/>
    <mergeCell ref="A44:F44"/>
    <mergeCell ref="A64:F64"/>
    <mergeCell ref="A65:F65"/>
    <mergeCell ref="A68:F68"/>
    <mergeCell ref="A69:E69"/>
    <mergeCell ref="A67:F67"/>
    <mergeCell ref="A39:G39"/>
    <mergeCell ref="A1:G1"/>
    <mergeCell ref="A2:G2"/>
    <mergeCell ref="A84:F84"/>
    <mergeCell ref="A85:F85"/>
    <mergeCell ref="A87:F87"/>
    <mergeCell ref="A3:G3"/>
    <mergeCell ref="A19:F19"/>
    <mergeCell ref="A72:G72"/>
    <mergeCell ref="A73:F73"/>
    <mergeCell ref="A74:F74"/>
    <mergeCell ref="A52:E52"/>
    <mergeCell ref="A21:F21"/>
    <mergeCell ref="A4:F4"/>
    <mergeCell ref="A10:G10"/>
    <mergeCell ref="A12:F12"/>
    <mergeCell ref="A13:F13"/>
    <mergeCell ref="A88:E88"/>
    <mergeCell ref="A86:F86"/>
    <mergeCell ref="A77:F77"/>
    <mergeCell ref="A79:F79"/>
    <mergeCell ref="A80:E80"/>
    <mergeCell ref="A83:G83"/>
    <mergeCell ref="A78:F78"/>
    <mergeCell ref="A59:F59"/>
    <mergeCell ref="A66:F66"/>
    <mergeCell ref="A58:F58"/>
    <mergeCell ref="A63:F63"/>
    <mergeCell ref="A60:F60"/>
    <mergeCell ref="A61:F61"/>
    <mergeCell ref="A50:F50"/>
    <mergeCell ref="A20:F20"/>
    <mergeCell ref="A62:F62"/>
    <mergeCell ref="A54:F54"/>
    <mergeCell ref="A55:F55"/>
    <mergeCell ref="A56:F56"/>
    <mergeCell ref="A48:F48"/>
    <mergeCell ref="A49:F49"/>
    <mergeCell ref="A51:F51"/>
    <mergeCell ref="A46:E46"/>
    <mergeCell ref="A41:F41"/>
    <mergeCell ref="A42:F42"/>
    <mergeCell ref="A43:F43"/>
    <mergeCell ref="A45:F45"/>
    <mergeCell ref="A34:F34"/>
    <mergeCell ref="A36:F36"/>
    <mergeCell ref="A37:E37"/>
    <mergeCell ref="A40:F40"/>
    <mergeCell ref="A29:F29"/>
    <mergeCell ref="A30:F30"/>
    <mergeCell ref="A31:F31"/>
    <mergeCell ref="A32:F32"/>
    <mergeCell ref="A33:F33"/>
    <mergeCell ref="A24:F24"/>
    <mergeCell ref="A25:F25"/>
    <mergeCell ref="A26:F26"/>
    <mergeCell ref="A27:F27"/>
    <mergeCell ref="A28:F28"/>
  </mergeCells>
  <pageMargins left="0.75" right="0.75" top="1" bottom="1" header="0.5" footer="0.5"/>
  <pageSetup paperSize="9" scale="84" orientation="portrait" verticalDpi="0" r:id="rId1"/>
  <rowBreaks count="1" manualBreakCount="1">
    <brk id="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2024 сф</vt:lpstr>
      <vt:lpstr>2024 зф</vt:lpstr>
      <vt:lpstr>інф для 2023</vt:lpstr>
      <vt:lpstr>інф для 2022</vt:lpstr>
      <vt:lpstr>2023</vt:lpstr>
      <vt:lpstr>2022</vt:lpstr>
      <vt:lpstr>'2022'!Область_печати</vt:lpstr>
      <vt:lpstr>'2024 зф'!Область_печати</vt:lpstr>
      <vt:lpstr>'2024 сф'!Область_печати</vt:lpstr>
      <vt:lpstr>'інф для 2022'!Область_печати</vt:lpstr>
      <vt:lpstr>'інф для 2023'!Область_печати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2023-06-01T06:45:00Z</cp:lastPrinted>
  <dcterms:created xsi:type="dcterms:W3CDTF">2014-01-16T09:17:00Z</dcterms:created>
  <dcterms:modified xsi:type="dcterms:W3CDTF">2025-02-26T13:23:28Z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49C189D730A441FCB0A31DCBF55785D7</vt:lpwstr>
  </property>
  <property fmtid="{D5CDD505-2E9C-101B-9397-08002B2CF9AE}" pid="3" name="KSOProductBuildVer">
    <vt:lpwstr>1049-11.2.0.11486</vt:lpwstr>
  </property>
</Properties>
</file>