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"/>
    </mc:Choice>
  </mc:AlternateContent>
  <bookViews>
    <workbookView xWindow="0" yWindow="0" windowWidth="24000" windowHeight="9795"/>
  </bookViews>
  <sheets>
    <sheet name="інф для 2023 (2)" sheetId="37" r:id="rId1"/>
    <sheet name="інф для 2022" sheetId="35" r:id="rId2"/>
  </sheets>
  <definedNames>
    <definedName name="_xlnm.Print_Area" localSheetId="1">'інф для 2022'!$A$1:$Q$91</definedName>
    <definedName name="_xlnm.Print_Area" localSheetId="0">'інф для 2023 (2)'!$A$1:$Q$112</definedName>
  </definedNames>
  <calcPr calcId="152511" refMode="R1C1"/>
</workbook>
</file>

<file path=xl/calcChain.xml><?xml version="1.0" encoding="utf-8"?>
<calcChain xmlns="http://schemas.openxmlformats.org/spreadsheetml/2006/main">
  <c r="P5" i="37" l="1"/>
  <c r="P86" i="37" l="1"/>
  <c r="P79" i="37"/>
  <c r="P70" i="37"/>
  <c r="P60" i="37"/>
  <c r="P62" i="37" s="1"/>
  <c r="P52" i="37"/>
  <c r="P50" i="37"/>
  <c r="P55" i="37" s="1"/>
  <c r="P57" i="37" s="1"/>
  <c r="P43" i="37"/>
  <c r="P45" i="37" s="1"/>
  <c r="P37" i="37"/>
  <c r="P38" i="37" s="1"/>
  <c r="P39" i="37" s="1"/>
  <c r="P32" i="37" l="1"/>
  <c r="G106" i="37" l="1"/>
  <c r="G108" i="37" s="1"/>
  <c r="G99" i="37"/>
  <c r="G101" i="37" s="1"/>
  <c r="G81" i="37"/>
  <c r="G79" i="37"/>
  <c r="G77" i="37"/>
  <c r="G76" i="37"/>
  <c r="G75" i="37"/>
  <c r="G74" i="37"/>
  <c r="G67" i="37"/>
  <c r="G61" i="37"/>
  <c r="G63" i="37" s="1"/>
  <c r="G56" i="37"/>
  <c r="G58" i="37" s="1"/>
  <c r="G27" i="37"/>
  <c r="G48" i="37" s="1"/>
  <c r="G50" i="37" s="1"/>
  <c r="P11" i="37"/>
  <c r="P13" i="37" s="1"/>
  <c r="G11" i="37"/>
  <c r="G13" i="37" s="1"/>
  <c r="P34" i="37" l="1"/>
  <c r="G90" i="37"/>
  <c r="G92" i="37" s="1"/>
  <c r="G5" i="37" s="1"/>
  <c r="P19" i="35" l="1"/>
  <c r="P26" i="35" l="1"/>
  <c r="P28" i="35" s="1"/>
  <c r="P21" i="35"/>
  <c r="P8" i="35"/>
  <c r="G84" i="35"/>
  <c r="G86" i="35" s="1"/>
  <c r="G77" i="35"/>
  <c r="G79" i="35" s="1"/>
  <c r="G65" i="35"/>
  <c r="G64" i="35"/>
  <c r="G62" i="35"/>
  <c r="G50" i="35"/>
  <c r="G52" i="35" s="1"/>
  <c r="G41" i="35"/>
  <c r="G44" i="35" s="1"/>
  <c r="G46" i="35" s="1"/>
  <c r="G34" i="35"/>
  <c r="G31" i="35"/>
  <c r="G27" i="35"/>
  <c r="G26" i="35"/>
  <c r="G21" i="35"/>
  <c r="G14" i="35"/>
  <c r="G16" i="35" s="1"/>
  <c r="G7" i="35"/>
  <c r="G67" i="35" l="1"/>
  <c r="G69" i="35" s="1"/>
  <c r="G35" i="35"/>
  <c r="P10" i="35"/>
  <c r="G37" i="35"/>
  <c r="G20" i="35"/>
  <c r="G22" i="35" s="1"/>
  <c r="G6" i="35"/>
  <c r="G8" i="35" s="1"/>
</calcChain>
</file>

<file path=xl/sharedStrings.xml><?xml version="1.0" encoding="utf-8"?>
<sst xmlns="http://schemas.openxmlformats.org/spreadsheetml/2006/main" count="258" uniqueCount="159">
  <si>
    <t>КЕКВ 2200 "Використання товарів і послуг"</t>
  </si>
  <si>
    <t xml:space="preserve">Всього по КЕКВ 2210: </t>
  </si>
  <si>
    <t xml:space="preserve">КЕКВ 2230 “Продукти харчування”                                                                                     </t>
  </si>
  <si>
    <t xml:space="preserve">КЕКВ 2240 «Оплата послуг (крім комунальних)»    </t>
  </si>
  <si>
    <t>Послуги з цілодобового спостереження за пожежним станом</t>
  </si>
  <si>
    <t>Повірка ваг, гирів</t>
  </si>
  <si>
    <t>Заміри опору, ізоляції</t>
  </si>
  <si>
    <t xml:space="preserve">медичний огляд працівників </t>
  </si>
  <si>
    <t>(абонплата )</t>
  </si>
  <si>
    <t xml:space="preserve">дератизація                                               </t>
  </si>
  <si>
    <t>Послуги інтернету</t>
  </si>
  <si>
    <t xml:space="preserve">Всього по КЕКВ 2240: </t>
  </si>
  <si>
    <t>Директор</t>
  </si>
  <si>
    <t>Катерина ПАРАЩУК</t>
  </si>
  <si>
    <t>Головний бухгалтер</t>
  </si>
  <si>
    <t>Ольга НОСОВА</t>
  </si>
  <si>
    <t xml:space="preserve">КЕКВ 2210 «Предмети, матеріали, обладнання та інвентар»    </t>
  </si>
  <si>
    <t>Миючі засоби, дезенфікуючі, поліетеленова продукція</t>
  </si>
  <si>
    <t>Лічильник (для опалення)</t>
  </si>
  <si>
    <t>Новорічні подарунки</t>
  </si>
  <si>
    <t>Вироби домашнього текстилю (рушники)</t>
  </si>
  <si>
    <t>Будівельни матеріали для проведення ресонту господарським способом</t>
  </si>
  <si>
    <t>Матеріали для ремонту водомереж (крани, вентелі)</t>
  </si>
  <si>
    <t>Матеріали для ремонту електромереж (лампи)</t>
  </si>
  <si>
    <t xml:space="preserve">КЕКВ 2220 «Медикаменти та перев’язувальні матеріали»    </t>
  </si>
  <si>
    <t xml:space="preserve">Всього по КЕКВ 2220: </t>
  </si>
  <si>
    <t>Канцтовари</t>
  </si>
  <si>
    <t>Медикаменти</t>
  </si>
  <si>
    <t>Медичні матеріали (рукавички)</t>
  </si>
  <si>
    <t>Вимірювач артер.тиску</t>
  </si>
  <si>
    <t>Повірка водолічильника</t>
  </si>
  <si>
    <t>Послуга з мікробіологічних та паразитологічнихдосліджень</t>
  </si>
  <si>
    <t>Технічне обслуговування обладнання внутрішніх тепломереж</t>
  </si>
  <si>
    <t>Послуги з ремонту і технічн. обслуговування вимірювал.приладів</t>
  </si>
  <si>
    <t>Невикористано по КЕКВ 2240</t>
  </si>
  <si>
    <t>Невикористано по КЕКВ 2220</t>
  </si>
  <si>
    <t>Невикористано по КЕКВ 2210</t>
  </si>
  <si>
    <t xml:space="preserve">КЕКВ 2270 «Оплата комунальних послуг та енергоносіїв»    </t>
  </si>
  <si>
    <t>КЕКВ 2273" Оплата електроенергії"</t>
  </si>
  <si>
    <t>КЕКВ 2275 "Оплата інших енергоносіїв та інших комунальних послуг"</t>
  </si>
  <si>
    <t>КЕКВ 2271 "Оплата теплопостачанн"</t>
  </si>
  <si>
    <t>КЕКВ 2272 "Оплата водопостачання та водовідведення"</t>
  </si>
  <si>
    <t xml:space="preserve">КЕКВ 2280 «Дослідження і розробки, окремі заходи по реалізації державних (регіональних) програм»    </t>
  </si>
  <si>
    <t>КЕКВ 2282 "Окремі заходи по реалізації державних (регіональних) програм, не віднесені до заходів розвитку"</t>
  </si>
  <si>
    <t>Невикористано по КЕКВ 2280</t>
  </si>
  <si>
    <t>Невикористано по КЕКВ 2270</t>
  </si>
  <si>
    <t>Невикористано по КЕКВ 2230</t>
  </si>
  <si>
    <t>Продукти харчування</t>
  </si>
  <si>
    <t>Невикористано по КЕКВ 2200</t>
  </si>
  <si>
    <t>КЕКВ 2100 "Оплата праці і нарахування на заробітну плату"</t>
  </si>
  <si>
    <t>КЕКВ 2110 "Оплата праці"</t>
  </si>
  <si>
    <t>КЕКВ 2120 "Нарахування на оплату праці"</t>
  </si>
  <si>
    <t>Освоєно по КЕКВ 2210 всього:</t>
  </si>
  <si>
    <t>Освоєно по КЕКВ 2100 всього:</t>
  </si>
  <si>
    <t>Невикористано по КЕКВ 2100</t>
  </si>
  <si>
    <t>Освоєно по КЕКВ 2220 всього:</t>
  </si>
  <si>
    <t>Освоєно по КЕКВ 2230 всього:</t>
  </si>
  <si>
    <t>Освоєно по КЕКВ 2240 всього:</t>
  </si>
  <si>
    <t>Освоєно по КЕКВ 2270 всього:</t>
  </si>
  <si>
    <t>Освоєно по КЕКВ 2280 всього:</t>
  </si>
  <si>
    <t>КЕКВ 2000 "Поточні видатки"</t>
  </si>
  <si>
    <t>Освоєно по КЕКВ 2000 всього:</t>
  </si>
  <si>
    <t>Невикористано по КЕКВ 2000 всього:</t>
  </si>
  <si>
    <t>Хмельницький заклад дошкільної освіти №26 «Кульбабка» Хмельницької міської ради Хмельницької області</t>
  </si>
  <si>
    <t>Розшифровка по кодах кошторису на 2022 рік (уточнена)</t>
  </si>
  <si>
    <t>Загальний фонд</t>
  </si>
  <si>
    <t>Освоєно по КЕКВ 2200 всього:</t>
  </si>
  <si>
    <t xml:space="preserve">Всього по КЕКВ 2200: </t>
  </si>
  <si>
    <t xml:space="preserve">Всього по КЕКВ 2100: </t>
  </si>
  <si>
    <t xml:space="preserve">Всього по КЕКВ 2230: </t>
  </si>
  <si>
    <t xml:space="preserve">Всього по КЕКВ 2270: </t>
  </si>
  <si>
    <t xml:space="preserve">Всього по КЕКВ 2280: </t>
  </si>
  <si>
    <t>Інструменти для проведення ремонту господарським способом</t>
  </si>
  <si>
    <t>Спеціальний фонд</t>
  </si>
  <si>
    <t>Послуги звя`зку</t>
  </si>
  <si>
    <t>Послуги заправка катриджів</t>
  </si>
  <si>
    <t>Послуги з адмiністрування програмного забезпечення (МЕДОК)</t>
  </si>
  <si>
    <t>Послуги з адмiністрування програмного забезпечення (Агрософт)</t>
  </si>
  <si>
    <t xml:space="preserve"> (Борг) Матерiали та iнструменти для госп.дiяльностi</t>
  </si>
  <si>
    <t>(Борг) Поточний ремонт з усунення аварійного стану санвузлів приміщення</t>
  </si>
  <si>
    <t>погашен. кредит.заборг.за лiчильник води</t>
  </si>
  <si>
    <t>(Борг) погашен. кредит.заборг. за меблi (гардероб дитяч.)</t>
  </si>
  <si>
    <t>за палив.мастильнi матер.(бензин А-95)</t>
  </si>
  <si>
    <t>за матер. для проведення ремонтних робiт госп.спос.</t>
  </si>
  <si>
    <t>за матер. для проведення ремонтних робiт госп.спос</t>
  </si>
  <si>
    <t>за полiтелен. продукц. для пакув.вiдходiв</t>
  </si>
  <si>
    <t>за санiтар.-гiгiєнiч. продукц.</t>
  </si>
  <si>
    <t>проведення ремонт.робiт господ.способом (плитка)</t>
  </si>
  <si>
    <t xml:space="preserve">послуги звязку </t>
  </si>
  <si>
    <t>послуга з мiкробiолог.дослiдженьпослуги профiлакт.огляди лiкаря-психiатра</t>
  </si>
  <si>
    <t>Технічне обслуговування обладнання внутрішніх електромереж</t>
  </si>
  <si>
    <t>(кредиторська заборгованість за 2022р.) Технічне обслуговування обладнання внутрішніх електромереж</t>
  </si>
  <si>
    <t xml:space="preserve"> посл.у сферi поводж.зi смiт.та вiдх</t>
  </si>
  <si>
    <t>за послуги дистанцiйного обслуговув.програм.забезпеч</t>
  </si>
  <si>
    <t>за послуги з поточ.ремон.та обс.комп.,орг.тех</t>
  </si>
  <si>
    <t>персональний комп. в комплектi</t>
  </si>
  <si>
    <t>Освоєно по КЕКВ 3110 всього:</t>
  </si>
  <si>
    <t xml:space="preserve">Всього по КЕКВ 3110: </t>
  </si>
  <si>
    <t xml:space="preserve">КЕКВ 3110 </t>
  </si>
  <si>
    <t xml:space="preserve"> придбання конструкційних матерiалів (клей, фарба, цемент, кiсточки, валiк..)</t>
  </si>
  <si>
    <t>придбання комплект.деталей для ремонту вироб.та невироб.облад.(Тени)</t>
  </si>
  <si>
    <t xml:space="preserve"> придбання комплект.деталей для ремонту вироб.та невироб.облад. (Тени)</t>
  </si>
  <si>
    <t xml:space="preserve"> за канцелярскі товари</t>
  </si>
  <si>
    <t xml:space="preserve"> за миючi та дезинф. засоби</t>
  </si>
  <si>
    <t>за матер. для ремонту водомереж (змішувач настінний)</t>
  </si>
  <si>
    <t>придб. дверних блокiв з мет.пiдготов.до провед.опалюв.сезону(аварійні двері)</t>
  </si>
  <si>
    <t>придбання комплект.деталей для ремонту вироб.та первин.обладн.(терморегулятор)</t>
  </si>
  <si>
    <t>за миючi та дезинф. Засоби</t>
  </si>
  <si>
    <t>придб. електрич.побут.прилад (праска)</t>
  </si>
  <si>
    <t>придб.для господарс.потреб (плафон)</t>
  </si>
  <si>
    <t>придб. Мотокоса</t>
  </si>
  <si>
    <t>за приладдя для господарства (вiник,вiдро, граблi..)</t>
  </si>
  <si>
    <t>за матерiали для ремонту водомереж</t>
  </si>
  <si>
    <t>придб. кухоне приладдя</t>
  </si>
  <si>
    <t xml:space="preserve"> придб. кухонне приладдя (тарiлки, чашки)</t>
  </si>
  <si>
    <t>придб. конструкц.та їх частини (москiтнрi сiтки)</t>
  </si>
  <si>
    <t>за ковралiвн.</t>
  </si>
  <si>
    <t xml:space="preserve"> за конструкцiйнi матерiали (свердло, цемент, клей)</t>
  </si>
  <si>
    <t>за матер. для ремонту водомереж</t>
  </si>
  <si>
    <t xml:space="preserve"> под. наб.в бренд.упак.для провед.протокол.заходу святкув.Дня Св.Мик.(330 шт)</t>
  </si>
  <si>
    <t xml:space="preserve">КЕКВ 2220 “Медикаменти та перев'язувальні матеріали"”                                                                                     </t>
  </si>
  <si>
    <t xml:space="preserve"> придб. медичних матерiалiв</t>
  </si>
  <si>
    <t>придб. фармацевтич. Продукц</t>
  </si>
  <si>
    <t>придб. фармацевтич. продукц.</t>
  </si>
  <si>
    <t>за товар бланiдас (АХД 2000)</t>
  </si>
  <si>
    <t xml:space="preserve"> посл.у сферi поводж.зi смiт.та вiдх.; </t>
  </si>
  <si>
    <t>ослуга з мiкробiолог.дослiджень</t>
  </si>
  <si>
    <t>за техн.обсл. внутрiш.електром</t>
  </si>
  <si>
    <t>надання послуг з метрологiї (техн.обслуг.обладнання, повiрка ваг)</t>
  </si>
  <si>
    <t>за послуги перiод.медичн.оглядiв</t>
  </si>
  <si>
    <t>за здiйснен.тех.нагляду та контр.за надан..послуг поточ. ремонт аварiйної покрiвлi склад.прим. та пiдготов.до опалюв.сезону</t>
  </si>
  <si>
    <t>за послуги з ремонту i техн.обслуг. вимiр. i контр.приладiв</t>
  </si>
  <si>
    <t>за послуги з адмiн.(обсл.) програм.забез.</t>
  </si>
  <si>
    <t>за проведення обстеж.нежитл.будiвлi з виготовл. поверхневого плану та внес.дан.в ЄДР у сф.буд.неж.буд.</t>
  </si>
  <si>
    <t xml:space="preserve"> за послуги по впровадженню системи оповiщення ("тривожна кнопка")</t>
  </si>
  <si>
    <t>за послуги з ремонту i технiчного обслуговування технiки (чистка бойлерiв)</t>
  </si>
  <si>
    <t>за поточний ремонт аварiйної покрiвлi склад.прим. та пiдготов.до опалюв.сезону</t>
  </si>
  <si>
    <t>за поточний ремонт для усунен.аварiйної ситуацiї санвузлiв примiщен</t>
  </si>
  <si>
    <t>конструкцiйнi матерiали (клей, шпаклiвка)</t>
  </si>
  <si>
    <t>мережеве обладнання (маршрутизатор)</t>
  </si>
  <si>
    <t>будiвельнi товари (драбина)</t>
  </si>
  <si>
    <t>електричнi побутовi прилади (праска)</t>
  </si>
  <si>
    <t>для господарських потреб (плафон великий, плафон малий)</t>
  </si>
  <si>
    <t>знараддя (саморiз, дюбель, сверла, круг вiдр....)</t>
  </si>
  <si>
    <t>електротехнiч.устаткув.апар.облад.та матер.(кабель,гофра, розетка..)</t>
  </si>
  <si>
    <t>друкарську фарбу (чорнила для принтера)</t>
  </si>
  <si>
    <t>придбання рушникiв (вироби домаш.текстил.)</t>
  </si>
  <si>
    <t>канц.товари</t>
  </si>
  <si>
    <t>придбання металопластикових дверей</t>
  </si>
  <si>
    <t>за технiчне обслуговування системи тривожної сигналiзацiї</t>
  </si>
  <si>
    <t>за електроннi комунiкацiйнi послуги</t>
  </si>
  <si>
    <t>за послуги з адмiн.(обсл.) програм.забез</t>
  </si>
  <si>
    <t>Розшифровка по кодах кошторису на 2023 рік</t>
  </si>
  <si>
    <t>КЕКВ 3110 "Придбання обладнання і предметів довгострокового користування"</t>
  </si>
  <si>
    <t>придбання обладн. для госп.дiял.(холодильник,тiстомiс)</t>
  </si>
  <si>
    <t>КЕКВ 3110 "Придбання обладнання і предметів довгострокового користування" отриманих благодійних внесків, грантів та дарунків</t>
  </si>
  <si>
    <t>генератор</t>
  </si>
  <si>
    <t>телевізор</t>
  </si>
  <si>
    <t>Залишок грошових коштів від благодійних внесків на 01.01.2024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</si>
</sst>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5" formatCode="_-* #\ ##0.00\ _₽_-;\-* #\ ##0.00\ _₽_-;_-* &quot;-&quot;??\ _₽_-;_-@_-"/>
    <numFmt numFmtId="166" formatCode="0.0"/>
  </numFmts>
  <fonts count="14" x14ac:knownFonts="1">
    <font>
      <sz val="10"/>
      <name val="Arial Cyr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color rgb="FF33333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3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65" fontId="6" fillId="2" borderId="4" xfId="1" applyFont="1" applyFill="1" applyBorder="1" applyAlignment="1">
      <alignment horizontal="left" vertical="center" wrapText="1"/>
    </xf>
    <xf numFmtId="165" fontId="6" fillId="2" borderId="4" xfId="1" applyFont="1" applyFill="1" applyBorder="1" applyAlignment="1">
      <alignment horizontal="center" vertical="center" wrapText="1"/>
    </xf>
    <xf numFmtId="165" fontId="5" fillId="2" borderId="4" xfId="1" applyFont="1" applyFill="1" applyBorder="1" applyAlignment="1">
      <alignment horizontal="left" vertical="center" wrapText="1"/>
    </xf>
    <xf numFmtId="0" fontId="7" fillId="0" borderId="0" xfId="0" applyFont="1"/>
    <xf numFmtId="165" fontId="5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left" vertical="center" wrapText="1"/>
    </xf>
    <xf numFmtId="166" fontId="5" fillId="0" borderId="0" xfId="0" applyNumberFormat="1" applyFont="1" applyFill="1" applyAlignment="1">
      <alignment horizontal="right" vertical="center" wrapText="1"/>
    </xf>
    <xf numFmtId="165" fontId="6" fillId="2" borderId="0" xfId="1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0" fontId="6" fillId="0" borderId="0" xfId="0" applyFont="1"/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165" fontId="5" fillId="2" borderId="0" xfId="1" applyFont="1" applyFill="1" applyAlignment="1">
      <alignment horizontal="right" vertical="center" wrapText="1"/>
    </xf>
    <xf numFmtId="165" fontId="5" fillId="0" borderId="0" xfId="1" applyFont="1" applyFill="1" applyAlignment="1">
      <alignment horizontal="right" vertical="center" wrapText="1"/>
    </xf>
    <xf numFmtId="0" fontId="10" fillId="2" borderId="4" xfId="0" applyFont="1" applyFill="1" applyBorder="1" applyAlignment="1">
      <alignment horizontal="left"/>
    </xf>
    <xf numFmtId="0" fontId="10" fillId="2" borderId="1" xfId="0" applyFont="1" applyFill="1" applyBorder="1" applyAlignment="1"/>
    <xf numFmtId="0" fontId="10" fillId="2" borderId="2" xfId="0" applyFont="1" applyFill="1" applyBorder="1" applyAlignment="1"/>
    <xf numFmtId="0" fontId="10" fillId="2" borderId="3" xfId="0" applyFont="1" applyFill="1" applyBorder="1" applyAlignment="1"/>
    <xf numFmtId="165" fontId="6" fillId="2" borderId="0" xfId="1" applyFont="1" applyFill="1"/>
    <xf numFmtId="165" fontId="6" fillId="2" borderId="4" xfId="1" applyFont="1" applyFill="1" applyBorder="1"/>
    <xf numFmtId="165" fontId="5" fillId="2" borderId="4" xfId="1" applyFont="1" applyFill="1" applyBorder="1"/>
    <xf numFmtId="0" fontId="11" fillId="0" borderId="4" xfId="0" applyFont="1" applyBorder="1"/>
    <xf numFmtId="43" fontId="6" fillId="0" borderId="0" xfId="0" applyNumberFormat="1" applyFont="1" applyFill="1" applyAlignment="1">
      <alignment horizontal="right" vertical="center" wrapText="1"/>
    </xf>
    <xf numFmtId="0" fontId="10" fillId="2" borderId="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165" fontId="5" fillId="2" borderId="0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165" fontId="3" fillId="2" borderId="4" xfId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wrapText="1" shrinkToFit="1"/>
    </xf>
    <xf numFmtId="0" fontId="10" fillId="2" borderId="2" xfId="0" applyFont="1" applyFill="1" applyBorder="1" applyAlignment="1">
      <alignment horizontal="left" wrapText="1" shrinkToFit="1"/>
    </xf>
    <xf numFmtId="0" fontId="10" fillId="2" borderId="3" xfId="0" applyFont="1" applyFill="1" applyBorder="1" applyAlignment="1">
      <alignment horizontal="left" wrapText="1" shrinkToFit="1"/>
    </xf>
    <xf numFmtId="49" fontId="5" fillId="2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left" vertical="center" wrapText="1"/>
    </xf>
    <xf numFmtId="0" fontId="6" fillId="0" borderId="0" xfId="0" applyFont="1" applyAlignment="1"/>
    <xf numFmtId="165" fontId="3" fillId="2" borderId="4" xfId="1" applyFont="1" applyFill="1" applyBorder="1" applyAlignment="1">
      <alignment vertical="center" wrapText="1"/>
    </xf>
    <xf numFmtId="165" fontId="6" fillId="2" borderId="0" xfId="1" applyFont="1" applyFill="1" applyAlignment="1"/>
    <xf numFmtId="165" fontId="6" fillId="2" borderId="4" xfId="1" applyFont="1" applyFill="1" applyBorder="1" applyAlignment="1"/>
    <xf numFmtId="165" fontId="6" fillId="2" borderId="4" xfId="1" applyFont="1" applyFill="1" applyBorder="1" applyAlignment="1">
      <alignment vertical="center" wrapText="1"/>
    </xf>
    <xf numFmtId="165" fontId="5" fillId="2" borderId="4" xfId="1" applyFont="1" applyFill="1" applyBorder="1" applyAlignment="1">
      <alignment vertical="center" wrapText="1"/>
    </xf>
    <xf numFmtId="165" fontId="5" fillId="2" borderId="0" xfId="1" applyFont="1" applyFill="1" applyAlignment="1">
      <alignment vertical="center" wrapText="1"/>
    </xf>
    <xf numFmtId="165" fontId="6" fillId="2" borderId="0" xfId="1" applyFont="1" applyFill="1" applyAlignment="1">
      <alignment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shrinkToFit="1"/>
    </xf>
    <xf numFmtId="0" fontId="10" fillId="2" borderId="2" xfId="0" applyFont="1" applyFill="1" applyBorder="1" applyAlignment="1">
      <alignment horizontal="left" shrinkToFit="1"/>
    </xf>
    <xf numFmtId="0" fontId="10" fillId="2" borderId="3" xfId="0" applyFont="1" applyFill="1" applyBorder="1" applyAlignment="1">
      <alignment horizontal="left" shrinkToFit="1"/>
    </xf>
    <xf numFmtId="0" fontId="11" fillId="0" borderId="1" xfId="0" applyFont="1" applyBorder="1" applyAlignment="1">
      <alignment horizontal="left" shrinkToFit="1"/>
    </xf>
    <xf numFmtId="0" fontId="11" fillId="0" borderId="2" xfId="0" applyFont="1" applyBorder="1" applyAlignment="1">
      <alignment horizontal="left" shrinkToFit="1"/>
    </xf>
    <xf numFmtId="0" fontId="11" fillId="0" borderId="3" xfId="0" applyFont="1" applyBorder="1" applyAlignment="1">
      <alignment horizontal="left" shrinkToFit="1"/>
    </xf>
    <xf numFmtId="0" fontId="10" fillId="2" borderId="1" xfId="0" applyFont="1" applyFill="1" applyBorder="1" applyAlignment="1">
      <alignment horizontal="left" wrapText="1" shrinkToFit="1"/>
    </xf>
    <xf numFmtId="0" fontId="10" fillId="2" borderId="2" xfId="0" applyFont="1" applyFill="1" applyBorder="1" applyAlignment="1">
      <alignment horizontal="left" wrapText="1" shrinkToFit="1"/>
    </xf>
    <xf numFmtId="0" fontId="10" fillId="2" borderId="3" xfId="0" applyFont="1" applyFill="1" applyBorder="1" applyAlignment="1">
      <alignment horizontal="left" wrapText="1" shrinkToFit="1"/>
    </xf>
    <xf numFmtId="0" fontId="13" fillId="0" borderId="1" xfId="0" applyFont="1" applyBorder="1" applyAlignment="1">
      <alignment horizontal="center" shrinkToFit="1"/>
    </xf>
    <xf numFmtId="0" fontId="13" fillId="0" borderId="2" xfId="0" applyFont="1" applyBorder="1" applyAlignment="1">
      <alignment horizontal="center" shrinkToFit="1"/>
    </xf>
    <xf numFmtId="0" fontId="13" fillId="0" borderId="3" xfId="0" applyFont="1" applyBorder="1" applyAlignment="1">
      <alignment horizontal="center" shrinkToFit="1"/>
    </xf>
    <xf numFmtId="0" fontId="10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49" fontId="9" fillId="2" borderId="0" xfId="0" applyNumberFormat="1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wrapText="1" shrinkToFit="1"/>
    </xf>
    <xf numFmtId="0" fontId="10" fillId="2" borderId="1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 shrinkToFit="1"/>
    </xf>
    <xf numFmtId="0" fontId="10" fillId="2" borderId="2" xfId="0" applyFont="1" applyFill="1" applyBorder="1" applyAlignment="1">
      <alignment wrapText="1" shrinkToFit="1"/>
    </xf>
    <xf numFmtId="0" fontId="10" fillId="2" borderId="3" xfId="0" applyFont="1" applyFill="1" applyBorder="1" applyAlignment="1">
      <alignment wrapText="1" shrinkToFi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9" fillId="2" borderId="8" xfId="0" applyNumberFormat="1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 shrinkToFit="1"/>
    </xf>
    <xf numFmtId="0" fontId="6" fillId="0" borderId="2" xfId="0" applyFont="1" applyBorder="1" applyAlignment="1">
      <alignment horizontal="left" wrapText="1" shrinkToFit="1"/>
    </xf>
    <xf numFmtId="0" fontId="6" fillId="0" borderId="3" xfId="0" applyFont="1" applyBorder="1" applyAlignment="1">
      <alignment horizontal="left" wrapText="1" shrinkToFit="1"/>
    </xf>
    <xf numFmtId="0" fontId="10" fillId="2" borderId="7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49" fontId="5" fillId="2" borderId="0" xfId="0" applyNumberFormat="1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165" fontId="6" fillId="2" borderId="5" xfId="1" applyFont="1" applyFill="1" applyBorder="1" applyAlignment="1">
      <alignment horizontal="center" vertical="center" wrapText="1"/>
    </xf>
    <xf numFmtId="165" fontId="6" fillId="2" borderId="6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zoomScaleNormal="100" workbookViewId="0">
      <selection activeCell="P76" sqref="P76"/>
    </sheetView>
  </sheetViews>
  <sheetFormatPr defaultColWidth="9.28515625" defaultRowHeight="15.75" x14ac:dyDescent="0.25"/>
  <cols>
    <col min="1" max="4" width="9.28515625" style="15"/>
    <col min="5" max="5" width="5.7109375" style="15" customWidth="1"/>
    <col min="6" max="6" width="25.7109375" style="15" customWidth="1"/>
    <col min="7" max="7" width="21" style="50" customWidth="1"/>
    <col min="8" max="8" width="12.5703125" style="15" customWidth="1"/>
    <col min="10" max="14" width="9.28515625" style="15"/>
    <col min="15" max="15" width="34.28515625" style="15" customWidth="1"/>
    <col min="16" max="16" width="21" style="24" customWidth="1"/>
    <col min="17" max="17" width="10.5703125" style="15" customWidth="1"/>
  </cols>
  <sheetData>
    <row r="1" spans="1:17" ht="40.5" customHeight="1" x14ac:dyDescent="0.3">
      <c r="A1" s="91" t="s">
        <v>63</v>
      </c>
      <c r="B1" s="91"/>
      <c r="C1" s="91"/>
      <c r="D1" s="91"/>
      <c r="E1" s="91"/>
      <c r="F1" s="91"/>
      <c r="G1" s="91"/>
      <c r="J1" s="91" t="s">
        <v>63</v>
      </c>
      <c r="K1" s="91"/>
      <c r="L1" s="91"/>
      <c r="M1" s="91"/>
      <c r="N1" s="91"/>
      <c r="O1" s="91"/>
      <c r="P1" s="91"/>
    </row>
    <row r="2" spans="1:17" x14ac:dyDescent="0.25">
      <c r="A2" s="92" t="s">
        <v>152</v>
      </c>
      <c r="B2" s="92"/>
      <c r="C2" s="92"/>
      <c r="D2" s="92"/>
      <c r="E2" s="92"/>
      <c r="F2" s="92"/>
      <c r="G2" s="92"/>
      <c r="J2" s="92" t="s">
        <v>152</v>
      </c>
      <c r="K2" s="92"/>
      <c r="L2" s="92"/>
      <c r="M2" s="92"/>
      <c r="N2" s="92"/>
      <c r="O2" s="92"/>
      <c r="P2" s="92"/>
    </row>
    <row r="3" spans="1:17" x14ac:dyDescent="0.25">
      <c r="A3" s="92" t="s">
        <v>65</v>
      </c>
      <c r="B3" s="92"/>
      <c r="C3" s="92"/>
      <c r="D3" s="92"/>
      <c r="E3" s="92"/>
      <c r="F3" s="92"/>
      <c r="G3" s="92"/>
      <c r="J3" s="92" t="s">
        <v>73</v>
      </c>
      <c r="K3" s="92"/>
      <c r="L3" s="92"/>
      <c r="M3" s="92"/>
      <c r="N3" s="92"/>
      <c r="O3" s="92"/>
      <c r="P3" s="92"/>
    </row>
    <row r="4" spans="1:17" x14ac:dyDescent="0.25">
      <c r="A4" s="35"/>
      <c r="B4" s="35"/>
      <c r="C4" s="35"/>
      <c r="D4" s="35"/>
      <c r="E4" s="35"/>
      <c r="F4" s="35"/>
      <c r="G4" s="48"/>
      <c r="J4" s="35"/>
      <c r="K4" s="35"/>
      <c r="L4" s="35"/>
      <c r="M4" s="35"/>
      <c r="N4" s="35"/>
      <c r="O4" s="35"/>
      <c r="P4" s="35"/>
    </row>
    <row r="5" spans="1:17" ht="18.75" x14ac:dyDescent="0.25">
      <c r="A5" s="59" t="s">
        <v>60</v>
      </c>
      <c r="B5" s="59"/>
      <c r="C5" s="59"/>
      <c r="D5" s="59"/>
      <c r="E5" s="59"/>
      <c r="F5" s="59"/>
      <c r="G5" s="49">
        <f>+G13+G50+G63+G92+G101+G108+G58</f>
        <v>17537909.629999999</v>
      </c>
      <c r="J5" s="59" t="s">
        <v>60</v>
      </c>
      <c r="K5" s="59"/>
      <c r="L5" s="59"/>
      <c r="M5" s="59"/>
      <c r="N5" s="59"/>
      <c r="O5" s="59"/>
      <c r="P5" s="36">
        <f>+P13+P34+P39+P45+P57+P70</f>
        <v>1920338.45</v>
      </c>
    </row>
    <row r="6" spans="1:17" x14ac:dyDescent="0.25">
      <c r="A6" s="35"/>
      <c r="B6" s="35"/>
      <c r="C6" s="35"/>
      <c r="D6" s="35"/>
      <c r="E6" s="35"/>
      <c r="F6" s="35"/>
      <c r="G6" s="48"/>
      <c r="J6" s="35"/>
      <c r="K6" s="35"/>
      <c r="L6" s="35"/>
      <c r="M6" s="35"/>
      <c r="N6" s="35"/>
      <c r="O6" s="35"/>
      <c r="P6" s="35"/>
    </row>
    <row r="7" spans="1:17" ht="24" customHeight="1" x14ac:dyDescent="0.25">
      <c r="A7" s="81" t="s">
        <v>49</v>
      </c>
      <c r="B7" s="81"/>
      <c r="C7" s="81"/>
      <c r="D7" s="81"/>
      <c r="E7" s="81"/>
      <c r="F7" s="81"/>
      <c r="G7" s="81"/>
      <c r="J7" s="81" t="s">
        <v>49</v>
      </c>
      <c r="K7" s="81"/>
      <c r="L7" s="81"/>
      <c r="M7" s="81"/>
      <c r="N7" s="81"/>
      <c r="O7" s="81"/>
      <c r="P7" s="81"/>
    </row>
    <row r="8" spans="1:17" ht="15.75" customHeight="1" x14ac:dyDescent="0.25"/>
    <row r="9" spans="1:17" s="7" customFormat="1" ht="15.75" customHeight="1" x14ac:dyDescent="0.25">
      <c r="A9" s="76" t="s">
        <v>50</v>
      </c>
      <c r="B9" s="77"/>
      <c r="C9" s="77"/>
      <c r="D9" s="77"/>
      <c r="E9" s="77"/>
      <c r="F9" s="78"/>
      <c r="G9" s="51">
        <v>11595916.49</v>
      </c>
      <c r="H9" s="16"/>
      <c r="J9" s="76" t="s">
        <v>50</v>
      </c>
      <c r="K9" s="77"/>
      <c r="L9" s="77"/>
      <c r="M9" s="77"/>
      <c r="N9" s="77"/>
      <c r="O9" s="78"/>
      <c r="P9" s="25">
        <v>550881.38</v>
      </c>
      <c r="Q9" s="16"/>
    </row>
    <row r="10" spans="1:17" ht="15.75" customHeight="1" x14ac:dyDescent="0.25">
      <c r="A10" s="76" t="s">
        <v>51</v>
      </c>
      <c r="B10" s="77"/>
      <c r="C10" s="77"/>
      <c r="D10" s="77"/>
      <c r="E10" s="77"/>
      <c r="F10" s="78"/>
      <c r="G10" s="52">
        <v>2525987</v>
      </c>
      <c r="J10" s="76" t="s">
        <v>51</v>
      </c>
      <c r="K10" s="77"/>
      <c r="L10" s="77"/>
      <c r="M10" s="77"/>
      <c r="N10" s="77"/>
      <c r="O10" s="78"/>
      <c r="P10" s="4">
        <v>116557.4</v>
      </c>
    </row>
    <row r="11" spans="1:17" ht="15.75" customHeight="1" x14ac:dyDescent="0.25">
      <c r="A11" s="56" t="s">
        <v>53</v>
      </c>
      <c r="B11" s="57"/>
      <c r="C11" s="57"/>
      <c r="D11" s="57"/>
      <c r="E11" s="57"/>
      <c r="F11" s="58"/>
      <c r="G11" s="53">
        <f>+G9+G10</f>
        <v>14121903.49</v>
      </c>
      <c r="J11" s="56" t="s">
        <v>53</v>
      </c>
      <c r="K11" s="57"/>
      <c r="L11" s="57"/>
      <c r="M11" s="57"/>
      <c r="N11" s="57"/>
      <c r="O11" s="58"/>
      <c r="P11" s="6">
        <f>+P9+P10</f>
        <v>667438.78</v>
      </c>
    </row>
    <row r="12" spans="1:17" x14ac:dyDescent="0.25">
      <c r="A12" s="73"/>
      <c r="B12" s="74"/>
      <c r="C12" s="74"/>
      <c r="D12" s="74"/>
      <c r="E12" s="74"/>
      <c r="F12" s="75"/>
      <c r="G12" s="52"/>
      <c r="J12" s="73"/>
      <c r="K12" s="74"/>
      <c r="L12" s="74"/>
      <c r="M12" s="74"/>
      <c r="N12" s="74"/>
      <c r="O12" s="75"/>
      <c r="P12" s="4"/>
    </row>
    <row r="13" spans="1:17" ht="15.75" customHeight="1" x14ac:dyDescent="0.25">
      <c r="A13" s="85" t="s">
        <v>68</v>
      </c>
      <c r="B13" s="85"/>
      <c r="C13" s="85"/>
      <c r="D13" s="85"/>
      <c r="E13" s="85"/>
      <c r="F13" s="17"/>
      <c r="G13" s="54">
        <f>+G11+G12</f>
        <v>14121903.49</v>
      </c>
      <c r="J13" s="85" t="s">
        <v>68</v>
      </c>
      <c r="K13" s="85"/>
      <c r="L13" s="85"/>
      <c r="M13" s="85"/>
      <c r="N13" s="85"/>
      <c r="O13" s="17"/>
      <c r="P13" s="18">
        <f>+P11+P12</f>
        <v>667438.78</v>
      </c>
    </row>
    <row r="14" spans="1:17" ht="15.75" customHeight="1" x14ac:dyDescent="0.25"/>
    <row r="15" spans="1:17" ht="15.75" customHeight="1" x14ac:dyDescent="0.25">
      <c r="A15" s="81" t="s">
        <v>16</v>
      </c>
      <c r="B15" s="81"/>
      <c r="C15" s="81"/>
      <c r="D15" s="81"/>
      <c r="E15" s="81"/>
      <c r="F15" s="81"/>
      <c r="G15" s="55"/>
      <c r="J15" s="81" t="s">
        <v>16</v>
      </c>
      <c r="K15" s="81"/>
      <c r="L15" s="81"/>
      <c r="M15" s="81"/>
      <c r="N15" s="81"/>
      <c r="O15" s="81"/>
      <c r="P15" s="12"/>
    </row>
    <row r="16" spans="1:17" ht="15.75" customHeight="1" x14ac:dyDescent="0.25">
      <c r="A16" s="72"/>
      <c r="B16" s="72"/>
      <c r="C16" s="72"/>
      <c r="D16" s="72"/>
      <c r="E16" s="72"/>
      <c r="F16" s="72"/>
      <c r="G16" s="55"/>
      <c r="J16" s="72"/>
      <c r="K16" s="72"/>
      <c r="L16" s="72"/>
      <c r="M16" s="72"/>
      <c r="N16" s="72"/>
      <c r="O16" s="72"/>
      <c r="P16" s="12"/>
    </row>
    <row r="17" spans="1:17" s="7" customFormat="1" x14ac:dyDescent="0.25">
      <c r="A17" s="66" t="s">
        <v>81</v>
      </c>
      <c r="B17" s="67"/>
      <c r="C17" s="67"/>
      <c r="D17" s="67"/>
      <c r="E17" s="67"/>
      <c r="F17" s="68"/>
      <c r="G17" s="52">
        <v>11465</v>
      </c>
      <c r="H17" s="16"/>
      <c r="J17" s="66" t="s">
        <v>102</v>
      </c>
      <c r="K17" s="67"/>
      <c r="L17" s="67"/>
      <c r="M17" s="67"/>
      <c r="N17" s="67"/>
      <c r="O17" s="68"/>
      <c r="P17" s="4">
        <v>7265.23</v>
      </c>
      <c r="Q17" s="16"/>
    </row>
    <row r="18" spans="1:17" x14ac:dyDescent="0.25">
      <c r="A18" s="86" t="s">
        <v>80</v>
      </c>
      <c r="B18" s="86"/>
      <c r="C18" s="86"/>
      <c r="D18" s="86"/>
      <c r="E18" s="86"/>
      <c r="F18" s="86"/>
      <c r="G18" s="52">
        <v>2580</v>
      </c>
      <c r="J18" s="86" t="s">
        <v>84</v>
      </c>
      <c r="K18" s="86"/>
      <c r="L18" s="86"/>
      <c r="M18" s="86"/>
      <c r="N18" s="86"/>
      <c r="O18" s="86"/>
      <c r="P18" s="4">
        <v>6000</v>
      </c>
    </row>
    <row r="19" spans="1:17" x14ac:dyDescent="0.25">
      <c r="A19" s="86" t="s">
        <v>82</v>
      </c>
      <c r="B19" s="86"/>
      <c r="C19" s="86"/>
      <c r="D19" s="86"/>
      <c r="E19" s="86"/>
      <c r="F19" s="86"/>
      <c r="G19" s="52">
        <v>3995</v>
      </c>
      <c r="J19" s="86" t="s">
        <v>99</v>
      </c>
      <c r="K19" s="86"/>
      <c r="L19" s="86"/>
      <c r="M19" s="86"/>
      <c r="N19" s="86"/>
      <c r="O19" s="86"/>
      <c r="P19" s="4">
        <v>12800</v>
      </c>
    </row>
    <row r="20" spans="1:17" x14ac:dyDescent="0.25">
      <c r="A20" s="66" t="s">
        <v>83</v>
      </c>
      <c r="B20" s="67"/>
      <c r="C20" s="67"/>
      <c r="D20" s="67"/>
      <c r="E20" s="67"/>
      <c r="F20" s="68"/>
      <c r="G20" s="52">
        <v>8917</v>
      </c>
      <c r="J20" s="66" t="s">
        <v>100</v>
      </c>
      <c r="K20" s="67"/>
      <c r="L20" s="67"/>
      <c r="M20" s="67"/>
      <c r="N20" s="67"/>
      <c r="O20" s="68"/>
      <c r="P20" s="4">
        <v>2340</v>
      </c>
    </row>
    <row r="21" spans="1:17" x14ac:dyDescent="0.25">
      <c r="A21" s="86" t="s">
        <v>106</v>
      </c>
      <c r="B21" s="86"/>
      <c r="C21" s="86"/>
      <c r="D21" s="86"/>
      <c r="E21" s="86"/>
      <c r="F21" s="86"/>
      <c r="G21" s="52">
        <v>400</v>
      </c>
      <c r="J21" s="86" t="s">
        <v>138</v>
      </c>
      <c r="K21" s="86"/>
      <c r="L21" s="86"/>
      <c r="M21" s="86"/>
      <c r="N21" s="86"/>
      <c r="O21" s="86"/>
      <c r="P21" s="4">
        <v>950</v>
      </c>
    </row>
    <row r="22" spans="1:17" s="1" customFormat="1" x14ac:dyDescent="0.25">
      <c r="A22" s="88" t="s">
        <v>105</v>
      </c>
      <c r="B22" s="89"/>
      <c r="C22" s="89"/>
      <c r="D22" s="89"/>
      <c r="E22" s="89"/>
      <c r="F22" s="90"/>
      <c r="G22" s="52">
        <v>96185.88</v>
      </c>
      <c r="H22" s="11"/>
      <c r="J22" s="88" t="s">
        <v>139</v>
      </c>
      <c r="K22" s="89"/>
      <c r="L22" s="89"/>
      <c r="M22" s="89"/>
      <c r="N22" s="89"/>
      <c r="O22" s="90"/>
      <c r="P22" s="4">
        <v>1550</v>
      </c>
      <c r="Q22" s="11"/>
    </row>
    <row r="23" spans="1:17" s="1" customFormat="1" x14ac:dyDescent="0.25">
      <c r="A23" s="88" t="s">
        <v>104</v>
      </c>
      <c r="B23" s="89"/>
      <c r="C23" s="89"/>
      <c r="D23" s="89"/>
      <c r="E23" s="89"/>
      <c r="F23" s="90"/>
      <c r="G23" s="52">
        <v>1660</v>
      </c>
      <c r="H23" s="11"/>
      <c r="J23" s="88" t="s">
        <v>140</v>
      </c>
      <c r="K23" s="89"/>
      <c r="L23" s="89"/>
      <c r="M23" s="89"/>
      <c r="N23" s="89"/>
      <c r="O23" s="90"/>
      <c r="P23" s="4">
        <v>1800</v>
      </c>
      <c r="Q23" s="11"/>
    </row>
    <row r="24" spans="1:17" x14ac:dyDescent="0.25">
      <c r="A24" s="88" t="s">
        <v>85</v>
      </c>
      <c r="B24" s="89"/>
      <c r="C24" s="89"/>
      <c r="D24" s="89"/>
      <c r="E24" s="89"/>
      <c r="F24" s="90"/>
      <c r="G24" s="52">
        <v>1043.8399999999999</v>
      </c>
      <c r="J24" s="88" t="s">
        <v>141</v>
      </c>
      <c r="K24" s="89"/>
      <c r="L24" s="89"/>
      <c r="M24" s="89"/>
      <c r="N24" s="89"/>
      <c r="O24" s="90"/>
      <c r="P24" s="4">
        <v>1949</v>
      </c>
    </row>
    <row r="25" spans="1:17" x14ac:dyDescent="0.25">
      <c r="A25" s="88" t="s">
        <v>86</v>
      </c>
      <c r="B25" s="89"/>
      <c r="C25" s="89"/>
      <c r="D25" s="89"/>
      <c r="E25" s="89"/>
      <c r="F25" s="90"/>
      <c r="G25" s="52">
        <v>5699.11</v>
      </c>
      <c r="J25" s="88" t="s">
        <v>142</v>
      </c>
      <c r="K25" s="89"/>
      <c r="L25" s="89"/>
      <c r="M25" s="89"/>
      <c r="N25" s="89"/>
      <c r="O25" s="90"/>
      <c r="P25" s="4">
        <v>2087</v>
      </c>
    </row>
    <row r="26" spans="1:17" x14ac:dyDescent="0.25">
      <c r="A26" s="88" t="s">
        <v>103</v>
      </c>
      <c r="B26" s="89"/>
      <c r="C26" s="89"/>
      <c r="D26" s="89"/>
      <c r="E26" s="89"/>
      <c r="F26" s="90"/>
      <c r="G26" s="52">
        <v>11587.32</v>
      </c>
      <c r="J26" s="88" t="s">
        <v>143</v>
      </c>
      <c r="K26" s="89"/>
      <c r="L26" s="89"/>
      <c r="M26" s="89"/>
      <c r="N26" s="89"/>
      <c r="O26" s="90"/>
      <c r="P26" s="4">
        <v>2243</v>
      </c>
    </row>
    <row r="27" spans="1:17" s="1" customFormat="1" x14ac:dyDescent="0.25">
      <c r="A27" s="88" t="s">
        <v>101</v>
      </c>
      <c r="B27" s="89"/>
      <c r="C27" s="89"/>
      <c r="D27" s="89"/>
      <c r="E27" s="89"/>
      <c r="F27" s="90"/>
      <c r="G27" s="52">
        <f>720+2360</f>
        <v>3080</v>
      </c>
      <c r="H27" s="13"/>
      <c r="J27" s="88" t="s">
        <v>144</v>
      </c>
      <c r="K27" s="89"/>
      <c r="L27" s="89"/>
      <c r="M27" s="89"/>
      <c r="N27" s="89"/>
      <c r="O27" s="90"/>
      <c r="P27" s="4">
        <v>2300</v>
      </c>
      <c r="Q27" s="13"/>
    </row>
    <row r="28" spans="1:17" s="1" customFormat="1" x14ac:dyDescent="0.25">
      <c r="A28" s="88" t="s">
        <v>87</v>
      </c>
      <c r="B28" s="89"/>
      <c r="C28" s="89"/>
      <c r="D28" s="89"/>
      <c r="E28" s="89"/>
      <c r="F28" s="90"/>
      <c r="G28" s="52">
        <v>15475.04</v>
      </c>
      <c r="H28" s="13"/>
      <c r="J28" s="88" t="s">
        <v>145</v>
      </c>
      <c r="K28" s="89"/>
      <c r="L28" s="89"/>
      <c r="M28" s="89"/>
      <c r="N28" s="89"/>
      <c r="O28" s="90"/>
      <c r="P28" s="4">
        <v>2573.19</v>
      </c>
      <c r="Q28" s="13"/>
    </row>
    <row r="29" spans="1:17" s="1" customFormat="1" x14ac:dyDescent="0.25">
      <c r="A29" s="66" t="s">
        <v>85</v>
      </c>
      <c r="B29" s="67"/>
      <c r="C29" s="67"/>
      <c r="D29" s="67"/>
      <c r="E29" s="67"/>
      <c r="F29" s="68"/>
      <c r="G29" s="52">
        <v>999.04</v>
      </c>
      <c r="H29" s="13"/>
      <c r="J29" s="88" t="s">
        <v>146</v>
      </c>
      <c r="K29" s="89"/>
      <c r="L29" s="89"/>
      <c r="M29" s="89"/>
      <c r="N29" s="89"/>
      <c r="O29" s="90"/>
      <c r="P29" s="4">
        <v>9270</v>
      </c>
      <c r="Q29" s="13"/>
    </row>
    <row r="30" spans="1:17" s="1" customFormat="1" x14ac:dyDescent="0.25">
      <c r="A30" s="66" t="s">
        <v>86</v>
      </c>
      <c r="B30" s="67"/>
      <c r="C30" s="67"/>
      <c r="D30" s="67"/>
      <c r="E30" s="67"/>
      <c r="F30" s="68"/>
      <c r="G30" s="52">
        <v>225.42</v>
      </c>
      <c r="H30" s="13"/>
      <c r="J30" s="88" t="s">
        <v>147</v>
      </c>
      <c r="K30" s="89"/>
      <c r="L30" s="89"/>
      <c r="M30" s="89"/>
      <c r="N30" s="89"/>
      <c r="O30" s="90"/>
      <c r="P30" s="4">
        <v>13185.6</v>
      </c>
      <c r="Q30" s="13"/>
    </row>
    <row r="31" spans="1:17" s="1" customFormat="1" x14ac:dyDescent="0.25">
      <c r="A31" s="66" t="s">
        <v>86</v>
      </c>
      <c r="B31" s="67"/>
      <c r="C31" s="67"/>
      <c r="D31" s="67"/>
      <c r="E31" s="67"/>
      <c r="F31" s="68"/>
      <c r="G31" s="52">
        <v>2372.14</v>
      </c>
      <c r="H31" s="13"/>
      <c r="J31" s="88" t="s">
        <v>148</v>
      </c>
      <c r="K31" s="89"/>
      <c r="L31" s="89"/>
      <c r="M31" s="89"/>
      <c r="N31" s="89"/>
      <c r="O31" s="90"/>
      <c r="P31" s="4">
        <v>15011.33</v>
      </c>
      <c r="Q31" s="13"/>
    </row>
    <row r="32" spans="1:17" s="1" customFormat="1" x14ac:dyDescent="0.25">
      <c r="A32" s="66" t="s">
        <v>86</v>
      </c>
      <c r="B32" s="67"/>
      <c r="C32" s="67"/>
      <c r="D32" s="67"/>
      <c r="E32" s="67"/>
      <c r="F32" s="68"/>
      <c r="G32" s="52">
        <v>4080</v>
      </c>
      <c r="H32" s="13"/>
      <c r="J32" s="56" t="s">
        <v>52</v>
      </c>
      <c r="K32" s="57"/>
      <c r="L32" s="57"/>
      <c r="M32" s="57"/>
      <c r="N32" s="57"/>
      <c r="O32" s="58"/>
      <c r="P32" s="6">
        <f>SUM(P17:P31)</f>
        <v>81324.350000000006</v>
      </c>
      <c r="Q32" s="13"/>
    </row>
    <row r="33" spans="1:17" s="1" customFormat="1" x14ac:dyDescent="0.25">
      <c r="A33" s="66" t="s">
        <v>107</v>
      </c>
      <c r="B33" s="67"/>
      <c r="C33" s="67"/>
      <c r="D33" s="67"/>
      <c r="E33" s="67"/>
      <c r="F33" s="68"/>
      <c r="G33" s="52">
        <v>15126.56</v>
      </c>
      <c r="H33" s="13"/>
      <c r="J33" s="73"/>
      <c r="K33" s="74"/>
      <c r="L33" s="74"/>
      <c r="M33" s="74"/>
      <c r="N33" s="74"/>
      <c r="O33" s="75"/>
      <c r="P33" s="4"/>
      <c r="Q33" s="13"/>
    </row>
    <row r="34" spans="1:17" s="1" customFormat="1" x14ac:dyDescent="0.25">
      <c r="A34" s="66" t="s">
        <v>108</v>
      </c>
      <c r="B34" s="67"/>
      <c r="C34" s="67"/>
      <c r="D34" s="67"/>
      <c r="E34" s="67"/>
      <c r="F34" s="68"/>
      <c r="G34" s="52">
        <v>1949</v>
      </c>
      <c r="H34" s="13"/>
      <c r="J34" s="85" t="s">
        <v>1</v>
      </c>
      <c r="K34" s="85"/>
      <c r="L34" s="85"/>
      <c r="M34" s="85"/>
      <c r="N34" s="85"/>
      <c r="O34" s="17"/>
      <c r="P34" s="18">
        <f>+P32+P33</f>
        <v>81324.350000000006</v>
      </c>
      <c r="Q34" s="13"/>
    </row>
    <row r="35" spans="1:17" s="1" customFormat="1" x14ac:dyDescent="0.25">
      <c r="A35" s="37"/>
      <c r="B35" s="38"/>
      <c r="C35" s="38"/>
      <c r="D35" s="38"/>
      <c r="E35" s="38"/>
      <c r="F35" s="39"/>
      <c r="G35" s="52"/>
      <c r="H35" s="13"/>
      <c r="J35" s="45"/>
      <c r="K35" s="45"/>
      <c r="L35" s="45"/>
      <c r="M35" s="45"/>
      <c r="N35" s="45"/>
      <c r="O35" s="17"/>
      <c r="P35" s="18"/>
      <c r="Q35" s="13"/>
    </row>
    <row r="36" spans="1:17" s="1" customFormat="1" x14ac:dyDescent="0.25">
      <c r="A36" s="66" t="s">
        <v>109</v>
      </c>
      <c r="B36" s="67"/>
      <c r="C36" s="67"/>
      <c r="D36" s="67"/>
      <c r="E36" s="67"/>
      <c r="F36" s="68"/>
      <c r="G36" s="52">
        <v>810</v>
      </c>
      <c r="H36" s="13"/>
      <c r="J36" s="79" t="s">
        <v>120</v>
      </c>
      <c r="K36" s="79"/>
      <c r="L36" s="79"/>
      <c r="M36" s="79"/>
      <c r="N36" s="79"/>
      <c r="O36" s="79"/>
      <c r="P36" s="12"/>
      <c r="Q36" s="13"/>
    </row>
    <row r="37" spans="1:17" s="1" customFormat="1" ht="15.75" customHeight="1" x14ac:dyDescent="0.25">
      <c r="A37" s="66" t="s">
        <v>110</v>
      </c>
      <c r="B37" s="67"/>
      <c r="C37" s="67"/>
      <c r="D37" s="67"/>
      <c r="E37" s="67"/>
      <c r="F37" s="68"/>
      <c r="G37" s="52">
        <v>5800</v>
      </c>
      <c r="H37" s="13"/>
      <c r="J37" s="76" t="s">
        <v>122</v>
      </c>
      <c r="K37" s="77"/>
      <c r="L37" s="77"/>
      <c r="M37" s="77"/>
      <c r="N37" s="77"/>
      <c r="O37" s="78"/>
      <c r="P37" s="4">
        <f>2565.59+274.41</f>
        <v>2840</v>
      </c>
      <c r="Q37" s="13"/>
    </row>
    <row r="38" spans="1:17" s="1" customFormat="1" ht="15.75" customHeight="1" x14ac:dyDescent="0.25">
      <c r="A38" s="66" t="s">
        <v>111</v>
      </c>
      <c r="B38" s="67"/>
      <c r="C38" s="67"/>
      <c r="D38" s="67"/>
      <c r="E38" s="67"/>
      <c r="F38" s="68"/>
      <c r="G38" s="52">
        <v>3820</v>
      </c>
      <c r="H38" s="13"/>
      <c r="J38" s="56" t="s">
        <v>55</v>
      </c>
      <c r="K38" s="57"/>
      <c r="L38" s="57"/>
      <c r="M38" s="57"/>
      <c r="N38" s="57"/>
      <c r="O38" s="58"/>
      <c r="P38" s="6">
        <f>+P36+P37</f>
        <v>2840</v>
      </c>
      <c r="Q38" s="13"/>
    </row>
    <row r="39" spans="1:17" s="1" customFormat="1" ht="15.75" customHeight="1" x14ac:dyDescent="0.25">
      <c r="A39" s="66" t="s">
        <v>112</v>
      </c>
      <c r="B39" s="67"/>
      <c r="C39" s="67"/>
      <c r="D39" s="67"/>
      <c r="E39" s="67"/>
      <c r="F39" s="68"/>
      <c r="G39" s="52">
        <v>690</v>
      </c>
      <c r="H39" s="13"/>
      <c r="J39" s="96" t="s">
        <v>25</v>
      </c>
      <c r="K39" s="96"/>
      <c r="L39" s="96"/>
      <c r="M39" s="96"/>
      <c r="N39" s="96"/>
      <c r="O39" s="17"/>
      <c r="P39" s="18">
        <f>+P38</f>
        <v>2840</v>
      </c>
      <c r="Q39" s="13"/>
    </row>
    <row r="40" spans="1:17" s="1" customFormat="1" ht="15.75" customHeight="1" x14ac:dyDescent="0.25">
      <c r="A40" s="37"/>
      <c r="B40" s="38"/>
      <c r="C40" s="38"/>
      <c r="D40" s="38"/>
      <c r="E40" s="38"/>
      <c r="F40" s="39"/>
      <c r="G40" s="52"/>
      <c r="H40" s="13"/>
      <c r="J40" s="46"/>
      <c r="K40" s="46"/>
      <c r="L40" s="46"/>
      <c r="M40" s="46"/>
      <c r="N40" s="46"/>
      <c r="O40" s="17"/>
      <c r="P40" s="18"/>
      <c r="Q40" s="13"/>
    </row>
    <row r="41" spans="1:17" s="1" customFormat="1" ht="15.75" customHeight="1" x14ac:dyDescent="0.25">
      <c r="A41" s="66" t="s">
        <v>113</v>
      </c>
      <c r="B41" s="67"/>
      <c r="C41" s="67"/>
      <c r="D41" s="67"/>
      <c r="E41" s="67"/>
      <c r="F41" s="68"/>
      <c r="G41" s="52">
        <v>9600</v>
      </c>
      <c r="H41" s="13"/>
      <c r="J41" s="97" t="s">
        <v>2</v>
      </c>
      <c r="K41" s="97"/>
      <c r="L41" s="97"/>
      <c r="M41" s="97"/>
      <c r="N41" s="97"/>
      <c r="O41" s="97"/>
      <c r="P41" s="12"/>
      <c r="Q41" s="13"/>
    </row>
    <row r="42" spans="1:17" s="1" customFormat="1" x14ac:dyDescent="0.25">
      <c r="A42" s="66" t="s">
        <v>114</v>
      </c>
      <c r="B42" s="67"/>
      <c r="C42" s="67"/>
      <c r="D42" s="67"/>
      <c r="E42" s="67"/>
      <c r="F42" s="68"/>
      <c r="G42" s="52">
        <v>9980</v>
      </c>
      <c r="H42" s="13"/>
      <c r="J42" s="76" t="s">
        <v>47</v>
      </c>
      <c r="K42" s="77"/>
      <c r="L42" s="77"/>
      <c r="M42" s="77"/>
      <c r="N42" s="77"/>
      <c r="O42" s="78"/>
      <c r="P42" s="4">
        <v>1064303.3899999999</v>
      </c>
      <c r="Q42" s="13"/>
    </row>
    <row r="43" spans="1:17" s="1" customFormat="1" ht="15.75" customHeight="1" x14ac:dyDescent="0.25">
      <c r="A43" s="66" t="s">
        <v>115</v>
      </c>
      <c r="B43" s="67"/>
      <c r="C43" s="67"/>
      <c r="D43" s="67"/>
      <c r="E43" s="67"/>
      <c r="F43" s="68"/>
      <c r="G43" s="52">
        <v>1436.26</v>
      </c>
      <c r="H43" s="13"/>
      <c r="J43" s="56" t="s">
        <v>56</v>
      </c>
      <c r="K43" s="57"/>
      <c r="L43" s="57"/>
      <c r="M43" s="57"/>
      <c r="N43" s="57"/>
      <c r="O43" s="58"/>
      <c r="P43" s="6">
        <f>+P42</f>
        <v>1064303.3899999999</v>
      </c>
      <c r="Q43" s="13"/>
    </row>
    <row r="44" spans="1:17" s="1" customFormat="1" x14ac:dyDescent="0.25">
      <c r="A44" s="66" t="s">
        <v>116</v>
      </c>
      <c r="B44" s="67"/>
      <c r="C44" s="67"/>
      <c r="D44" s="67"/>
      <c r="E44" s="67"/>
      <c r="F44" s="68"/>
      <c r="G44" s="52">
        <v>3450</v>
      </c>
      <c r="H44" s="13"/>
      <c r="J44" s="73"/>
      <c r="K44" s="74"/>
      <c r="L44" s="74"/>
      <c r="M44" s="74"/>
      <c r="N44" s="74"/>
      <c r="O44" s="75"/>
      <c r="P44" s="4"/>
      <c r="Q44" s="13"/>
    </row>
    <row r="45" spans="1:17" s="1" customFormat="1" ht="15.75" customHeight="1" x14ac:dyDescent="0.25">
      <c r="A45" s="66" t="s">
        <v>117</v>
      </c>
      <c r="B45" s="67"/>
      <c r="C45" s="67"/>
      <c r="D45" s="67"/>
      <c r="E45" s="67"/>
      <c r="F45" s="68"/>
      <c r="G45" s="52">
        <v>4395</v>
      </c>
      <c r="H45" s="13"/>
      <c r="J45" s="96" t="s">
        <v>69</v>
      </c>
      <c r="K45" s="96"/>
      <c r="L45" s="96"/>
      <c r="M45" s="96"/>
      <c r="N45" s="96"/>
      <c r="O45" s="17"/>
      <c r="P45" s="18">
        <f>+P43+P44</f>
        <v>1064303.3899999999</v>
      </c>
      <c r="Q45" s="13"/>
    </row>
    <row r="46" spans="1:17" s="1" customFormat="1" x14ac:dyDescent="0.25">
      <c r="A46" s="66" t="s">
        <v>118</v>
      </c>
      <c r="B46" s="67"/>
      <c r="C46" s="67"/>
      <c r="D46" s="67"/>
      <c r="E46" s="67"/>
      <c r="F46" s="68"/>
      <c r="G46" s="52">
        <v>2975</v>
      </c>
      <c r="H46" s="13"/>
      <c r="J46" s="45"/>
      <c r="K46" s="45"/>
      <c r="L46" s="45"/>
      <c r="M46" s="45"/>
      <c r="N46" s="45"/>
      <c r="O46" s="17"/>
      <c r="P46" s="18"/>
      <c r="Q46" s="13"/>
    </row>
    <row r="47" spans="1:17" s="1" customFormat="1" x14ac:dyDescent="0.25">
      <c r="A47" s="66" t="s">
        <v>119</v>
      </c>
      <c r="B47" s="67"/>
      <c r="C47" s="67"/>
      <c r="D47" s="67"/>
      <c r="E47" s="67"/>
      <c r="F47" s="68"/>
      <c r="G47" s="52">
        <v>59400</v>
      </c>
      <c r="H47" s="13"/>
      <c r="J47" s="45"/>
      <c r="K47" s="45"/>
      <c r="L47" s="45"/>
      <c r="M47" s="45"/>
      <c r="N47" s="45"/>
      <c r="O47" s="17"/>
      <c r="P47" s="18"/>
      <c r="Q47" s="13"/>
    </row>
    <row r="48" spans="1:17" s="1" customFormat="1" ht="15.75" customHeight="1" x14ac:dyDescent="0.25">
      <c r="A48" s="56" t="s">
        <v>52</v>
      </c>
      <c r="B48" s="57"/>
      <c r="C48" s="57"/>
      <c r="D48" s="57"/>
      <c r="E48" s="57"/>
      <c r="F48" s="58"/>
      <c r="G48" s="53">
        <f>SUM(G17:G47)</f>
        <v>289196.61000000004</v>
      </c>
      <c r="H48" s="28"/>
      <c r="J48" s="81" t="s">
        <v>3</v>
      </c>
      <c r="K48" s="81"/>
      <c r="L48" s="81"/>
      <c r="M48" s="81"/>
      <c r="N48" s="81"/>
      <c r="O48" s="81"/>
      <c r="P48" s="12"/>
      <c r="Q48" s="13"/>
    </row>
    <row r="49" spans="1:17" s="1" customFormat="1" x14ac:dyDescent="0.25">
      <c r="A49" s="73"/>
      <c r="B49" s="74"/>
      <c r="C49" s="74"/>
      <c r="D49" s="74"/>
      <c r="E49" s="74"/>
      <c r="F49" s="75"/>
      <c r="G49" s="52"/>
      <c r="H49" s="13"/>
      <c r="J49" s="87"/>
      <c r="K49" s="87"/>
      <c r="L49" s="87"/>
      <c r="M49" s="87"/>
      <c r="N49" s="87"/>
      <c r="O49" s="87"/>
      <c r="P49" s="12"/>
      <c r="Q49" s="13"/>
    </row>
    <row r="50" spans="1:17" s="1" customFormat="1" ht="15.75" customHeight="1" x14ac:dyDescent="0.25">
      <c r="A50" s="85" t="s">
        <v>1</v>
      </c>
      <c r="B50" s="85"/>
      <c r="C50" s="85"/>
      <c r="D50" s="85"/>
      <c r="E50" s="85"/>
      <c r="F50" s="17"/>
      <c r="G50" s="54">
        <f>+G48+G49</f>
        <v>289196.61000000004</v>
      </c>
      <c r="H50" s="13"/>
      <c r="J50" s="73" t="s">
        <v>93</v>
      </c>
      <c r="K50" s="74"/>
      <c r="L50" s="74"/>
      <c r="M50" s="74"/>
      <c r="N50" s="74"/>
      <c r="O50" s="75"/>
      <c r="P50" s="4">
        <f>7800+15600</f>
        <v>23400</v>
      </c>
      <c r="Q50" s="13"/>
    </row>
    <row r="51" spans="1:17" s="1" customFormat="1" ht="15.75" customHeight="1" x14ac:dyDescent="0.25">
      <c r="A51" s="79" t="s">
        <v>120</v>
      </c>
      <c r="B51" s="79"/>
      <c r="C51" s="79"/>
      <c r="D51" s="79"/>
      <c r="E51" s="79"/>
      <c r="F51" s="79"/>
      <c r="G51" s="55"/>
      <c r="H51" s="13"/>
      <c r="J51" s="73" t="s">
        <v>149</v>
      </c>
      <c r="K51" s="74"/>
      <c r="L51" s="74"/>
      <c r="M51" s="74"/>
      <c r="N51" s="74"/>
      <c r="O51" s="75"/>
      <c r="P51" s="4">
        <v>241.93</v>
      </c>
      <c r="Q51" s="13"/>
    </row>
    <row r="52" spans="1:17" s="1" customFormat="1" x14ac:dyDescent="0.25">
      <c r="A52" s="80" t="s">
        <v>122</v>
      </c>
      <c r="B52" s="80"/>
      <c r="C52" s="80"/>
      <c r="D52" s="80"/>
      <c r="E52" s="80"/>
      <c r="F52" s="80"/>
      <c r="G52" s="52">
        <v>1392.11</v>
      </c>
      <c r="H52" s="13"/>
      <c r="J52" s="76" t="s">
        <v>94</v>
      </c>
      <c r="K52" s="77"/>
      <c r="L52" s="77"/>
      <c r="M52" s="77"/>
      <c r="N52" s="77"/>
      <c r="O52" s="78"/>
      <c r="P52" s="4">
        <f>800+1390+720+840</f>
        <v>3750</v>
      </c>
      <c r="Q52" s="13"/>
    </row>
    <row r="53" spans="1:17" s="1" customFormat="1" ht="15.75" customHeight="1" x14ac:dyDescent="0.25">
      <c r="A53" s="30" t="s">
        <v>121</v>
      </c>
      <c r="B53" s="31"/>
      <c r="C53" s="31"/>
      <c r="D53" s="31"/>
      <c r="E53" s="31"/>
      <c r="F53" s="32"/>
      <c r="G53" s="52">
        <v>1326.99</v>
      </c>
      <c r="H53" s="13"/>
      <c r="J53" s="73" t="s">
        <v>150</v>
      </c>
      <c r="K53" s="74"/>
      <c r="L53" s="74"/>
      <c r="M53" s="74"/>
      <c r="N53" s="74"/>
      <c r="O53" s="75"/>
      <c r="P53" s="4">
        <v>2080</v>
      </c>
      <c r="Q53" s="13"/>
    </row>
    <row r="54" spans="1:17" s="1" customFormat="1" ht="15.75" customHeight="1" x14ac:dyDescent="0.25">
      <c r="A54" s="30" t="s">
        <v>123</v>
      </c>
      <c r="B54" s="31"/>
      <c r="C54" s="31"/>
      <c r="D54" s="31"/>
      <c r="E54" s="31"/>
      <c r="F54" s="32"/>
      <c r="G54" s="52">
        <v>190.9</v>
      </c>
      <c r="H54" s="13"/>
      <c r="J54" s="73" t="s">
        <v>151</v>
      </c>
      <c r="K54" s="74"/>
      <c r="L54" s="74"/>
      <c r="M54" s="74"/>
      <c r="N54" s="74"/>
      <c r="O54" s="75"/>
      <c r="P54" s="4">
        <v>15000</v>
      </c>
      <c r="Q54" s="13"/>
    </row>
    <row r="55" spans="1:17" s="1" customFormat="1" ht="15.75" customHeight="1" x14ac:dyDescent="0.25">
      <c r="A55" s="30" t="s">
        <v>124</v>
      </c>
      <c r="B55" s="31"/>
      <c r="C55" s="31"/>
      <c r="D55" s="31"/>
      <c r="E55" s="31"/>
      <c r="F55" s="32"/>
      <c r="G55" s="52">
        <v>800</v>
      </c>
      <c r="H55" s="13"/>
      <c r="J55" s="56" t="s">
        <v>57</v>
      </c>
      <c r="K55" s="57"/>
      <c r="L55" s="57"/>
      <c r="M55" s="57"/>
      <c r="N55" s="57"/>
      <c r="O55" s="58"/>
      <c r="P55" s="6">
        <f>SUM(P50:P54)</f>
        <v>44471.93</v>
      </c>
      <c r="Q55" s="13"/>
    </row>
    <row r="56" spans="1:17" s="1" customFormat="1" x14ac:dyDescent="0.25">
      <c r="A56" s="56" t="s">
        <v>55</v>
      </c>
      <c r="B56" s="57"/>
      <c r="C56" s="57"/>
      <c r="D56" s="57"/>
      <c r="E56" s="57"/>
      <c r="F56" s="58"/>
      <c r="G56" s="53">
        <f>SUM(G52:G55)</f>
        <v>3710</v>
      </c>
      <c r="H56" s="13"/>
      <c r="J56" s="73"/>
      <c r="K56" s="74"/>
      <c r="L56" s="74"/>
      <c r="M56" s="74"/>
      <c r="N56" s="74"/>
      <c r="O56" s="75"/>
      <c r="P56" s="4"/>
      <c r="Q56" s="13"/>
    </row>
    <row r="57" spans="1:17" s="1" customFormat="1" ht="15.75" customHeight="1" x14ac:dyDescent="0.25">
      <c r="A57" s="73"/>
      <c r="B57" s="74"/>
      <c r="C57" s="74"/>
      <c r="D57" s="74"/>
      <c r="E57" s="74"/>
      <c r="F57" s="75"/>
      <c r="G57" s="52"/>
      <c r="H57" s="13"/>
      <c r="J57" s="96" t="s">
        <v>11</v>
      </c>
      <c r="K57" s="96"/>
      <c r="L57" s="96"/>
      <c r="M57" s="96"/>
      <c r="N57" s="96"/>
      <c r="O57" s="17"/>
      <c r="P57" s="18">
        <f>+P55+P56</f>
        <v>44471.93</v>
      </c>
      <c r="Q57" s="13"/>
    </row>
    <row r="58" spans="1:17" s="1" customFormat="1" ht="15.75" customHeight="1" x14ac:dyDescent="0.2">
      <c r="A58" s="85" t="s">
        <v>25</v>
      </c>
      <c r="B58" s="85"/>
      <c r="C58" s="85"/>
      <c r="D58" s="85"/>
      <c r="E58" s="85"/>
      <c r="F58" s="17"/>
      <c r="G58" s="54">
        <f>+G56+G57</f>
        <v>3710</v>
      </c>
      <c r="H58" s="13"/>
      <c r="J58" s="97" t="s">
        <v>98</v>
      </c>
      <c r="K58" s="97"/>
      <c r="L58" s="97"/>
      <c r="M58" s="97"/>
      <c r="N58" s="97"/>
      <c r="O58" s="97"/>
      <c r="P58" s="97"/>
      <c r="Q58" s="13"/>
    </row>
    <row r="59" spans="1:17" s="1" customFormat="1" x14ac:dyDescent="0.25">
      <c r="A59" s="79" t="s">
        <v>2</v>
      </c>
      <c r="B59" s="79"/>
      <c r="C59" s="79"/>
      <c r="D59" s="79"/>
      <c r="E59" s="79"/>
      <c r="F59" s="79"/>
      <c r="G59" s="55"/>
      <c r="H59" s="13"/>
      <c r="J59" s="76" t="s">
        <v>95</v>
      </c>
      <c r="K59" s="77"/>
      <c r="L59" s="77"/>
      <c r="M59" s="77"/>
      <c r="N59" s="77"/>
      <c r="O59" s="78"/>
      <c r="P59" s="5">
        <v>19715.900000000001</v>
      </c>
      <c r="Q59" s="13"/>
    </row>
    <row r="60" spans="1:17" s="1" customFormat="1" ht="15.75" customHeight="1" x14ac:dyDescent="0.25">
      <c r="A60" s="80" t="s">
        <v>47</v>
      </c>
      <c r="B60" s="80"/>
      <c r="C60" s="80"/>
      <c r="D60" s="80"/>
      <c r="E60" s="80"/>
      <c r="F60" s="80"/>
      <c r="G60" s="52">
        <v>1161060.58</v>
      </c>
      <c r="H60" s="13"/>
      <c r="J60" s="56" t="s">
        <v>96</v>
      </c>
      <c r="K60" s="57"/>
      <c r="L60" s="57"/>
      <c r="M60" s="57"/>
      <c r="N60" s="57"/>
      <c r="O60" s="58"/>
      <c r="P60" s="8">
        <f>SUM(P59:P59)</f>
        <v>19715.900000000001</v>
      </c>
      <c r="Q60" s="13"/>
    </row>
    <row r="61" spans="1:17" s="1" customFormat="1" x14ac:dyDescent="0.25">
      <c r="A61" s="56" t="s">
        <v>56</v>
      </c>
      <c r="B61" s="57"/>
      <c r="C61" s="57"/>
      <c r="D61" s="57"/>
      <c r="E61" s="57"/>
      <c r="F61" s="58"/>
      <c r="G61" s="53">
        <f>+G60</f>
        <v>1161060.58</v>
      </c>
      <c r="H61" s="13"/>
      <c r="J61" s="73"/>
      <c r="K61" s="74"/>
      <c r="L61" s="74"/>
      <c r="M61" s="74"/>
      <c r="N61" s="74"/>
      <c r="O61" s="75"/>
      <c r="P61" s="4"/>
      <c r="Q61" s="13"/>
    </row>
    <row r="62" spans="1:17" s="1" customFormat="1" ht="15.75" customHeight="1" x14ac:dyDescent="0.25">
      <c r="A62" s="73"/>
      <c r="B62" s="74"/>
      <c r="C62" s="74"/>
      <c r="D62" s="74"/>
      <c r="E62" s="74"/>
      <c r="F62" s="75"/>
      <c r="G62" s="52"/>
      <c r="H62" s="13"/>
      <c r="J62" s="96" t="s">
        <v>97</v>
      </c>
      <c r="K62" s="96"/>
      <c r="L62" s="96"/>
      <c r="M62" s="96"/>
      <c r="N62" s="96"/>
      <c r="O62" s="17"/>
      <c r="P62" s="18">
        <f>+P60+P61</f>
        <v>19715.900000000001</v>
      </c>
      <c r="Q62" s="13"/>
    </row>
    <row r="63" spans="1:17" s="1" customFormat="1" ht="15.75" customHeight="1" x14ac:dyDescent="0.2">
      <c r="A63" s="85" t="s">
        <v>69</v>
      </c>
      <c r="B63" s="85"/>
      <c r="C63" s="85"/>
      <c r="D63" s="85"/>
      <c r="E63" s="85"/>
      <c r="F63" s="17"/>
      <c r="G63" s="54">
        <f>+G61+G62</f>
        <v>1161060.58</v>
      </c>
      <c r="H63" s="13"/>
      <c r="J63" s="81" t="s">
        <v>37</v>
      </c>
      <c r="K63" s="81"/>
      <c r="L63" s="81"/>
      <c r="M63" s="81"/>
      <c r="N63" s="81"/>
      <c r="O63" s="81"/>
      <c r="P63" s="81"/>
      <c r="Q63" s="13"/>
    </row>
    <row r="64" spans="1:17" s="1" customFormat="1" x14ac:dyDescent="0.25">
      <c r="A64" s="15"/>
      <c r="B64" s="15"/>
      <c r="C64" s="15"/>
      <c r="D64" s="15"/>
      <c r="E64" s="15"/>
      <c r="F64" s="15"/>
      <c r="G64" s="50"/>
      <c r="H64" s="13"/>
      <c r="J64" s="40"/>
      <c r="K64" s="40"/>
      <c r="L64" s="40"/>
      <c r="M64" s="40"/>
      <c r="N64" s="40"/>
      <c r="O64" s="40"/>
      <c r="P64" s="40"/>
      <c r="Q64" s="13"/>
    </row>
    <row r="65" spans="1:17" s="1" customFormat="1" x14ac:dyDescent="0.25">
      <c r="A65" s="81" t="s">
        <v>3</v>
      </c>
      <c r="B65" s="81"/>
      <c r="C65" s="81"/>
      <c r="D65" s="81"/>
      <c r="E65" s="81"/>
      <c r="F65" s="81"/>
      <c r="G65" s="55"/>
      <c r="H65" s="13"/>
      <c r="J65" s="60" t="s">
        <v>40</v>
      </c>
      <c r="K65" s="61"/>
      <c r="L65" s="61"/>
      <c r="M65" s="61"/>
      <c r="N65" s="61"/>
      <c r="O65" s="62"/>
      <c r="P65" s="5">
        <v>50120</v>
      </c>
      <c r="Q65" s="13"/>
    </row>
    <row r="66" spans="1:17" s="1" customFormat="1" ht="16.5" x14ac:dyDescent="0.25">
      <c r="A66" s="72"/>
      <c r="B66" s="72"/>
      <c r="C66" s="72"/>
      <c r="D66" s="72"/>
      <c r="E66" s="72"/>
      <c r="F66" s="72"/>
      <c r="G66" s="55"/>
      <c r="H66" s="13"/>
      <c r="J66" s="69" t="s">
        <v>41</v>
      </c>
      <c r="K66" s="70"/>
      <c r="L66" s="70"/>
      <c r="M66" s="70"/>
      <c r="N66" s="70"/>
      <c r="O66" s="71"/>
      <c r="P66" s="5">
        <v>5970</v>
      </c>
      <c r="Q66" s="13"/>
    </row>
    <row r="67" spans="1:17" s="1" customFormat="1" x14ac:dyDescent="0.25">
      <c r="A67" s="73" t="s">
        <v>4</v>
      </c>
      <c r="B67" s="74"/>
      <c r="C67" s="74"/>
      <c r="D67" s="74"/>
      <c r="E67" s="74"/>
      <c r="F67" s="75"/>
      <c r="G67" s="52">
        <f>5220+7308</f>
        <v>12528</v>
      </c>
      <c r="H67" s="13"/>
      <c r="J67" s="63" t="s">
        <v>38</v>
      </c>
      <c r="K67" s="64"/>
      <c r="L67" s="64"/>
      <c r="M67" s="64"/>
      <c r="N67" s="64"/>
      <c r="O67" s="65"/>
      <c r="P67" s="5">
        <v>3090</v>
      </c>
      <c r="Q67" s="13"/>
    </row>
    <row r="68" spans="1:17" s="1" customFormat="1" ht="15.75" customHeight="1" x14ac:dyDescent="0.25">
      <c r="A68" s="76" t="s">
        <v>92</v>
      </c>
      <c r="B68" s="77"/>
      <c r="C68" s="77"/>
      <c r="D68" s="77"/>
      <c r="E68" s="77"/>
      <c r="F68" s="78"/>
      <c r="G68" s="52">
        <v>936</v>
      </c>
      <c r="H68" s="13"/>
      <c r="J68" s="66" t="s">
        <v>39</v>
      </c>
      <c r="K68" s="67"/>
      <c r="L68" s="67"/>
      <c r="M68" s="67"/>
      <c r="N68" s="67"/>
      <c r="O68" s="68"/>
      <c r="P68" s="5">
        <v>780</v>
      </c>
      <c r="Q68" s="13"/>
    </row>
    <row r="69" spans="1:17" s="1" customFormat="1" x14ac:dyDescent="0.25">
      <c r="A69" s="73" t="s">
        <v>90</v>
      </c>
      <c r="B69" s="74"/>
      <c r="C69" s="74"/>
      <c r="D69" s="74"/>
      <c r="E69" s="74"/>
      <c r="F69" s="75"/>
      <c r="G69" s="52">
        <v>300</v>
      </c>
      <c r="H69" s="13"/>
      <c r="J69" s="66"/>
      <c r="K69" s="67"/>
      <c r="L69" s="67"/>
      <c r="M69" s="67"/>
      <c r="N69" s="67"/>
      <c r="O69" s="68"/>
      <c r="P69" s="5"/>
      <c r="Q69" s="13"/>
    </row>
    <row r="70" spans="1:17" s="15" customFormat="1" ht="15.75" customHeight="1" x14ac:dyDescent="0.25">
      <c r="A70" s="73" t="s">
        <v>91</v>
      </c>
      <c r="B70" s="74"/>
      <c r="C70" s="74"/>
      <c r="D70" s="74"/>
      <c r="E70" s="74"/>
      <c r="F70" s="75"/>
      <c r="G70" s="52">
        <v>550</v>
      </c>
      <c r="I70"/>
      <c r="J70" s="56" t="s">
        <v>70</v>
      </c>
      <c r="K70" s="57"/>
      <c r="L70" s="57"/>
      <c r="M70" s="57"/>
      <c r="N70" s="57"/>
      <c r="O70" s="58"/>
      <c r="P70" s="8">
        <f>SUM(P65:P69)</f>
        <v>59960</v>
      </c>
    </row>
    <row r="71" spans="1:17" s="15" customFormat="1" x14ac:dyDescent="0.25">
      <c r="A71" s="73" t="s">
        <v>89</v>
      </c>
      <c r="B71" s="74"/>
      <c r="C71" s="74"/>
      <c r="D71" s="74"/>
      <c r="E71" s="74"/>
      <c r="F71" s="75"/>
      <c r="G71" s="52">
        <v>4433</v>
      </c>
      <c r="I71"/>
      <c r="P71" s="24"/>
    </row>
    <row r="72" spans="1:17" s="15" customFormat="1" x14ac:dyDescent="0.25">
      <c r="A72" s="76" t="s">
        <v>7</v>
      </c>
      <c r="B72" s="77"/>
      <c r="C72" s="77"/>
      <c r="D72" s="77"/>
      <c r="E72" s="77"/>
      <c r="F72" s="78"/>
      <c r="G72" s="52">
        <v>19309</v>
      </c>
      <c r="I72"/>
      <c r="P72" s="24"/>
    </row>
    <row r="73" spans="1:17" x14ac:dyDescent="0.25">
      <c r="A73" s="66" t="s">
        <v>31</v>
      </c>
      <c r="B73" s="67"/>
      <c r="C73" s="67"/>
      <c r="D73" s="67"/>
      <c r="E73" s="67"/>
      <c r="F73" s="68"/>
      <c r="G73" s="52">
        <v>2346</v>
      </c>
    </row>
    <row r="74" spans="1:17" x14ac:dyDescent="0.25">
      <c r="A74" s="76" t="s">
        <v>88</v>
      </c>
      <c r="B74" s="77"/>
      <c r="C74" s="77"/>
      <c r="D74" s="77"/>
      <c r="E74" s="77"/>
      <c r="F74" s="78"/>
      <c r="G74" s="52">
        <f>1104+2208</f>
        <v>3312</v>
      </c>
    </row>
    <row r="75" spans="1:17" ht="15.75" customHeight="1" x14ac:dyDescent="0.25">
      <c r="A75" s="76" t="s">
        <v>9</v>
      </c>
      <c r="B75" s="77"/>
      <c r="C75" s="77"/>
      <c r="D75" s="77"/>
      <c r="E75" s="77"/>
      <c r="F75" s="78"/>
      <c r="G75" s="52">
        <f>3900+3900</f>
        <v>7800</v>
      </c>
      <c r="J75" s="81" t="s">
        <v>153</v>
      </c>
      <c r="K75" s="81"/>
      <c r="L75" s="81"/>
      <c r="M75" s="81"/>
      <c r="N75" s="81"/>
      <c r="O75" s="81"/>
      <c r="P75" s="81"/>
    </row>
    <row r="76" spans="1:17" s="15" customFormat="1" x14ac:dyDescent="0.25">
      <c r="A76" s="76" t="s">
        <v>10</v>
      </c>
      <c r="B76" s="77"/>
      <c r="C76" s="77"/>
      <c r="D76" s="77"/>
      <c r="E76" s="77"/>
      <c r="F76" s="78"/>
      <c r="G76" s="52">
        <f>800+1600</f>
        <v>2400</v>
      </c>
      <c r="I76"/>
      <c r="J76" s="45"/>
      <c r="K76" s="45"/>
      <c r="L76" s="45"/>
      <c r="M76" s="45"/>
      <c r="N76" s="45"/>
      <c r="O76" s="17"/>
      <c r="P76" s="18"/>
    </row>
    <row r="77" spans="1:17" s="15" customFormat="1" x14ac:dyDescent="0.25">
      <c r="A77" s="30" t="s">
        <v>125</v>
      </c>
      <c r="B77" s="31"/>
      <c r="C77" s="31"/>
      <c r="D77" s="31"/>
      <c r="E77" s="31"/>
      <c r="F77" s="32"/>
      <c r="G77" s="52">
        <f>205.98+416+3584.48</f>
        <v>4206.46</v>
      </c>
      <c r="I77"/>
      <c r="J77" s="41" t="s">
        <v>95</v>
      </c>
      <c r="K77" s="42"/>
      <c r="L77" s="42"/>
      <c r="M77" s="42"/>
      <c r="N77" s="42"/>
      <c r="O77" s="43"/>
      <c r="P77" s="5">
        <v>19715.900000000001</v>
      </c>
    </row>
    <row r="78" spans="1:17" s="15" customFormat="1" x14ac:dyDescent="0.25">
      <c r="A78" s="30" t="s">
        <v>126</v>
      </c>
      <c r="B78" s="31"/>
      <c r="C78" s="31"/>
      <c r="D78" s="31"/>
      <c r="E78" s="31"/>
      <c r="F78" s="32"/>
      <c r="G78" s="52">
        <v>439.78</v>
      </c>
      <c r="I78"/>
      <c r="J78" s="41" t="s">
        <v>154</v>
      </c>
      <c r="K78" s="42"/>
      <c r="L78" s="42"/>
      <c r="M78" s="42"/>
      <c r="N78" s="42"/>
      <c r="O78" s="43"/>
      <c r="P78" s="5">
        <v>61380</v>
      </c>
    </row>
    <row r="79" spans="1:17" s="15" customFormat="1" ht="15.75" customHeight="1" x14ac:dyDescent="0.25">
      <c r="A79" s="30" t="s">
        <v>127</v>
      </c>
      <c r="B79" s="31"/>
      <c r="C79" s="31"/>
      <c r="D79" s="31"/>
      <c r="E79" s="31"/>
      <c r="F79" s="32"/>
      <c r="G79" s="52">
        <f>1350+1722</f>
        <v>3072</v>
      </c>
      <c r="I79"/>
      <c r="J79" s="56" t="s">
        <v>96</v>
      </c>
      <c r="K79" s="57"/>
      <c r="L79" s="57"/>
      <c r="M79" s="57"/>
      <c r="N79" s="57"/>
      <c r="O79" s="58"/>
      <c r="P79" s="8">
        <f>SUM(P78:P78)</f>
        <v>61380</v>
      </c>
    </row>
    <row r="80" spans="1:17" s="15" customFormat="1" x14ac:dyDescent="0.25">
      <c r="A80" s="83" t="s">
        <v>128</v>
      </c>
      <c r="B80" s="84"/>
      <c r="C80" s="84"/>
      <c r="D80" s="84"/>
      <c r="E80" s="84"/>
      <c r="F80" s="32"/>
      <c r="G80" s="52">
        <v>1402.12</v>
      </c>
      <c r="I80"/>
    </row>
    <row r="81" spans="1:16" s="15" customFormat="1" ht="15.75" customHeight="1" x14ac:dyDescent="0.25">
      <c r="A81" s="30" t="s">
        <v>129</v>
      </c>
      <c r="B81" s="31"/>
      <c r="C81" s="31"/>
      <c r="D81" s="31"/>
      <c r="E81" s="31"/>
      <c r="F81" s="32"/>
      <c r="G81" s="52">
        <f>1886+21585</f>
        <v>23471</v>
      </c>
      <c r="I81"/>
      <c r="J81" s="82" t="s">
        <v>155</v>
      </c>
      <c r="K81" s="82"/>
      <c r="L81" s="82"/>
      <c r="M81" s="82"/>
      <c r="N81" s="82"/>
      <c r="O81" s="82"/>
      <c r="P81" s="82"/>
    </row>
    <row r="82" spans="1:16" s="15" customFormat="1" x14ac:dyDescent="0.25">
      <c r="A82" s="73" t="s">
        <v>130</v>
      </c>
      <c r="B82" s="74"/>
      <c r="C82" s="74"/>
      <c r="D82" s="74"/>
      <c r="E82" s="74"/>
      <c r="F82" s="32"/>
      <c r="G82" s="52">
        <v>2896.91</v>
      </c>
      <c r="I82"/>
      <c r="J82" s="44"/>
      <c r="K82" s="44"/>
      <c r="L82" s="44"/>
      <c r="M82" s="44"/>
      <c r="N82" s="44"/>
      <c r="O82" s="44"/>
      <c r="P82" s="44"/>
    </row>
    <row r="83" spans="1:16" s="15" customFormat="1" x14ac:dyDescent="0.25">
      <c r="A83" s="73" t="s">
        <v>131</v>
      </c>
      <c r="B83" s="74"/>
      <c r="C83" s="74"/>
      <c r="D83" s="74"/>
      <c r="E83" s="74"/>
      <c r="F83" s="32"/>
      <c r="G83" s="52">
        <v>3078</v>
      </c>
      <c r="I83"/>
      <c r="J83" s="47"/>
      <c r="K83" s="47"/>
      <c r="L83" s="47"/>
      <c r="M83" s="47"/>
      <c r="N83" s="47"/>
      <c r="O83" s="33"/>
      <c r="P83" s="34"/>
    </row>
    <row r="84" spans="1:16" s="15" customFormat="1" x14ac:dyDescent="0.25">
      <c r="A84" s="73" t="s">
        <v>132</v>
      </c>
      <c r="B84" s="74"/>
      <c r="C84" s="74"/>
      <c r="D84" s="74"/>
      <c r="E84" s="74"/>
      <c r="F84" s="32"/>
      <c r="G84" s="52">
        <v>3200</v>
      </c>
      <c r="I84"/>
      <c r="J84" s="41" t="s">
        <v>156</v>
      </c>
      <c r="K84" s="42"/>
      <c r="L84" s="42"/>
      <c r="M84" s="42"/>
      <c r="N84" s="42"/>
      <c r="O84" s="43"/>
      <c r="P84" s="5">
        <v>22000</v>
      </c>
    </row>
    <row r="85" spans="1:16" s="15" customFormat="1" x14ac:dyDescent="0.25">
      <c r="A85" s="73" t="s">
        <v>133</v>
      </c>
      <c r="B85" s="74"/>
      <c r="C85" s="74"/>
      <c r="D85" s="74"/>
      <c r="E85" s="74"/>
      <c r="F85" s="32"/>
      <c r="G85" s="52">
        <v>7869</v>
      </c>
      <c r="I85"/>
      <c r="J85" s="41" t="s">
        <v>157</v>
      </c>
      <c r="K85" s="42"/>
      <c r="L85" s="42"/>
      <c r="M85" s="42"/>
      <c r="N85" s="42"/>
      <c r="O85" s="43"/>
      <c r="P85" s="5">
        <v>15999</v>
      </c>
    </row>
    <row r="86" spans="1:16" s="15" customFormat="1" ht="15.75" customHeight="1" x14ac:dyDescent="0.25">
      <c r="A86" s="73" t="s">
        <v>134</v>
      </c>
      <c r="B86" s="74"/>
      <c r="C86" s="74"/>
      <c r="D86" s="74"/>
      <c r="E86" s="74"/>
      <c r="F86" s="32"/>
      <c r="G86" s="52">
        <v>8300</v>
      </c>
      <c r="I86"/>
      <c r="J86" s="56" t="s">
        <v>96</v>
      </c>
      <c r="K86" s="57"/>
      <c r="L86" s="57"/>
      <c r="M86" s="57"/>
      <c r="N86" s="57"/>
      <c r="O86" s="58"/>
      <c r="P86" s="8">
        <f>+P84+P85</f>
        <v>37999</v>
      </c>
    </row>
    <row r="87" spans="1:16" s="15" customFormat="1" x14ac:dyDescent="0.25">
      <c r="A87" s="73" t="s">
        <v>135</v>
      </c>
      <c r="B87" s="74"/>
      <c r="C87" s="74"/>
      <c r="D87" s="74"/>
      <c r="E87" s="74"/>
      <c r="F87" s="32"/>
      <c r="G87" s="52">
        <v>15200</v>
      </c>
      <c r="I87"/>
      <c r="P87" s="24"/>
    </row>
    <row r="88" spans="1:16" s="15" customFormat="1" ht="15.75" customHeight="1" x14ac:dyDescent="0.25">
      <c r="A88" s="73" t="s">
        <v>136</v>
      </c>
      <c r="B88" s="74"/>
      <c r="C88" s="74"/>
      <c r="D88" s="74"/>
      <c r="E88" s="74"/>
      <c r="F88" s="32"/>
      <c r="G88" s="52">
        <v>196671</v>
      </c>
      <c r="I88"/>
      <c r="J88" s="98" t="s">
        <v>158</v>
      </c>
      <c r="K88" s="99"/>
      <c r="L88" s="99"/>
      <c r="M88" s="99"/>
      <c r="N88" s="99"/>
      <c r="O88" s="100"/>
      <c r="P88" s="26">
        <v>6347</v>
      </c>
    </row>
    <row r="89" spans="1:16" s="15" customFormat="1" x14ac:dyDescent="0.25">
      <c r="A89" s="73" t="s">
        <v>137</v>
      </c>
      <c r="B89" s="74"/>
      <c r="C89" s="74"/>
      <c r="D89" s="74"/>
      <c r="E89" s="74"/>
      <c r="F89" s="32"/>
      <c r="G89" s="52">
        <v>309998</v>
      </c>
      <c r="I89"/>
      <c r="P89" s="24"/>
    </row>
    <row r="90" spans="1:16" s="15" customFormat="1" x14ac:dyDescent="0.25">
      <c r="A90" s="56" t="s">
        <v>57</v>
      </c>
      <c r="B90" s="57"/>
      <c r="C90" s="57"/>
      <c r="D90" s="57"/>
      <c r="E90" s="57"/>
      <c r="F90" s="58"/>
      <c r="G90" s="53">
        <f>SUM(G67:G89)</f>
        <v>633718.27</v>
      </c>
      <c r="I90"/>
      <c r="P90" s="24"/>
    </row>
    <row r="91" spans="1:16" x14ac:dyDescent="0.25">
      <c r="A91" s="73"/>
      <c r="B91" s="74"/>
      <c r="C91" s="74"/>
      <c r="D91" s="74"/>
      <c r="E91" s="74"/>
      <c r="F91" s="75"/>
      <c r="G91" s="52"/>
    </row>
    <row r="92" spans="1:16" x14ac:dyDescent="0.25">
      <c r="A92" s="85" t="s">
        <v>11</v>
      </c>
      <c r="B92" s="85"/>
      <c r="C92" s="85"/>
      <c r="D92" s="85"/>
      <c r="E92" s="85"/>
      <c r="F92" s="17"/>
      <c r="G92" s="54">
        <f>+G90+G91</f>
        <v>633718.27</v>
      </c>
    </row>
    <row r="93" spans="1:16" x14ac:dyDescent="0.25">
      <c r="J93" s="15" t="s">
        <v>12</v>
      </c>
      <c r="O93" s="15" t="s">
        <v>13</v>
      </c>
    </row>
    <row r="94" spans="1:16" x14ac:dyDescent="0.25">
      <c r="A94" s="81" t="s">
        <v>37</v>
      </c>
      <c r="B94" s="81"/>
      <c r="C94" s="81"/>
      <c r="D94" s="81"/>
      <c r="E94" s="81"/>
      <c r="F94" s="81"/>
      <c r="G94" s="81"/>
      <c r="J94" s="15" t="s">
        <v>14</v>
      </c>
      <c r="O94" s="15" t="s">
        <v>15</v>
      </c>
    </row>
    <row r="95" spans="1:16" x14ac:dyDescent="0.25">
      <c r="A95" s="80" t="s">
        <v>40</v>
      </c>
      <c r="B95" s="80"/>
      <c r="C95" s="80"/>
      <c r="D95" s="80"/>
      <c r="E95" s="80"/>
      <c r="F95" s="80"/>
      <c r="G95" s="52">
        <v>851201.86</v>
      </c>
    </row>
    <row r="96" spans="1:16" x14ac:dyDescent="0.25">
      <c r="A96" s="27" t="s">
        <v>41</v>
      </c>
      <c r="B96" s="29"/>
      <c r="C96" s="29"/>
      <c r="D96" s="29"/>
      <c r="E96" s="29"/>
      <c r="F96" s="29"/>
      <c r="G96" s="52">
        <v>51795.08</v>
      </c>
    </row>
    <row r="97" spans="1:7" x14ac:dyDescent="0.25">
      <c r="A97" s="93" t="s">
        <v>38</v>
      </c>
      <c r="B97" s="94"/>
      <c r="C97" s="94"/>
      <c r="D97" s="94"/>
      <c r="E97" s="94"/>
      <c r="F97" s="95"/>
      <c r="G97" s="52">
        <v>413500.78</v>
      </c>
    </row>
    <row r="98" spans="1:7" x14ac:dyDescent="0.25">
      <c r="A98" s="73" t="s">
        <v>39</v>
      </c>
      <c r="B98" s="74"/>
      <c r="C98" s="74"/>
      <c r="D98" s="74"/>
      <c r="E98" s="74"/>
      <c r="F98" s="75"/>
      <c r="G98" s="52">
        <v>10722.96</v>
      </c>
    </row>
    <row r="99" spans="1:7" x14ac:dyDescent="0.25">
      <c r="A99" s="56" t="s">
        <v>58</v>
      </c>
      <c r="B99" s="57"/>
      <c r="C99" s="57"/>
      <c r="D99" s="57"/>
      <c r="E99" s="57"/>
      <c r="F99" s="58"/>
      <c r="G99" s="53">
        <f>SUM(G95:G98)</f>
        <v>1327220.68</v>
      </c>
    </row>
    <row r="100" spans="1:7" x14ac:dyDescent="0.25">
      <c r="A100" s="73"/>
      <c r="B100" s="74"/>
      <c r="C100" s="74"/>
      <c r="D100" s="74"/>
      <c r="E100" s="74"/>
      <c r="F100" s="75"/>
      <c r="G100" s="52"/>
    </row>
    <row r="101" spans="1:7" x14ac:dyDescent="0.25">
      <c r="A101" s="85" t="s">
        <v>70</v>
      </c>
      <c r="B101" s="85"/>
      <c r="C101" s="85"/>
      <c r="D101" s="85"/>
      <c r="E101" s="85"/>
      <c r="F101" s="17"/>
      <c r="G101" s="54">
        <f>+G99+G100</f>
        <v>1327220.68</v>
      </c>
    </row>
    <row r="103" spans="1:7" x14ac:dyDescent="0.25">
      <c r="A103" s="81" t="s">
        <v>42</v>
      </c>
      <c r="B103" s="81"/>
      <c r="C103" s="81"/>
      <c r="D103" s="81"/>
      <c r="E103" s="81"/>
      <c r="F103" s="81"/>
      <c r="G103" s="81"/>
    </row>
    <row r="104" spans="1:7" x14ac:dyDescent="0.25">
      <c r="A104" s="72"/>
      <c r="B104" s="72"/>
      <c r="C104" s="72"/>
      <c r="D104" s="72"/>
      <c r="E104" s="72"/>
      <c r="F104" s="72"/>
      <c r="G104" s="55"/>
    </row>
    <row r="105" spans="1:7" x14ac:dyDescent="0.25">
      <c r="A105" s="73" t="s">
        <v>43</v>
      </c>
      <c r="B105" s="74"/>
      <c r="C105" s="74"/>
      <c r="D105" s="74"/>
      <c r="E105" s="74"/>
      <c r="F105" s="75"/>
      <c r="G105" s="52">
        <v>1100</v>
      </c>
    </row>
    <row r="106" spans="1:7" x14ac:dyDescent="0.25">
      <c r="A106" s="56" t="s">
        <v>59</v>
      </c>
      <c r="B106" s="57"/>
      <c r="C106" s="57"/>
      <c r="D106" s="57"/>
      <c r="E106" s="57"/>
      <c r="F106" s="58"/>
      <c r="G106" s="53">
        <f>+G105</f>
        <v>1100</v>
      </c>
    </row>
    <row r="107" spans="1:7" x14ac:dyDescent="0.25">
      <c r="A107" s="73"/>
      <c r="B107" s="74"/>
      <c r="C107" s="74"/>
      <c r="D107" s="74"/>
      <c r="E107" s="74"/>
      <c r="F107" s="75"/>
      <c r="G107" s="52"/>
    </row>
    <row r="108" spans="1:7" x14ac:dyDescent="0.25">
      <c r="A108" s="85" t="s">
        <v>71</v>
      </c>
      <c r="B108" s="85"/>
      <c r="C108" s="85"/>
      <c r="D108" s="85"/>
      <c r="E108" s="85"/>
      <c r="F108" s="17"/>
      <c r="G108" s="54">
        <f>+G107+G106</f>
        <v>1100</v>
      </c>
    </row>
    <row r="111" spans="1:7" x14ac:dyDescent="0.25">
      <c r="A111" s="15" t="s">
        <v>12</v>
      </c>
      <c r="E111" s="15" t="s">
        <v>13</v>
      </c>
      <c r="F111" s="15" t="s">
        <v>13</v>
      </c>
    </row>
    <row r="112" spans="1:7" x14ac:dyDescent="0.25">
      <c r="A112" s="15" t="s">
        <v>14</v>
      </c>
      <c r="E112" s="15" t="s">
        <v>15</v>
      </c>
      <c r="F112" s="15" t="s">
        <v>15</v>
      </c>
    </row>
  </sheetData>
  <mergeCells count="157">
    <mergeCell ref="J79:O79"/>
    <mergeCell ref="J81:P81"/>
    <mergeCell ref="J86:O86"/>
    <mergeCell ref="J88:O88"/>
    <mergeCell ref="A5:F5"/>
    <mergeCell ref="J5:O5"/>
    <mergeCell ref="A7:G7"/>
    <mergeCell ref="J7:P7"/>
    <mergeCell ref="A9:F9"/>
    <mergeCell ref="J9:O9"/>
    <mergeCell ref="A10:F10"/>
    <mergeCell ref="J10:O10"/>
    <mergeCell ref="A17:F17"/>
    <mergeCell ref="J17:O17"/>
    <mergeCell ref="A21:F21"/>
    <mergeCell ref="J21:O21"/>
    <mergeCell ref="A22:F22"/>
    <mergeCell ref="J22:O22"/>
    <mergeCell ref="A23:F23"/>
    <mergeCell ref="J23:O23"/>
    <mergeCell ref="A18:F18"/>
    <mergeCell ref="J18:O18"/>
    <mergeCell ref="A19:F19"/>
    <mergeCell ref="J19:O19"/>
    <mergeCell ref="A1:G1"/>
    <mergeCell ref="J1:P1"/>
    <mergeCell ref="A2:G2"/>
    <mergeCell ref="J2:P2"/>
    <mergeCell ref="A3:G3"/>
    <mergeCell ref="J3:P3"/>
    <mergeCell ref="A15:F15"/>
    <mergeCell ref="J15:O15"/>
    <mergeCell ref="A16:F16"/>
    <mergeCell ref="J16:O16"/>
    <mergeCell ref="A11:F11"/>
    <mergeCell ref="J11:O11"/>
    <mergeCell ref="A12:F12"/>
    <mergeCell ref="J12:O12"/>
    <mergeCell ref="A13:E13"/>
    <mergeCell ref="J13:N13"/>
    <mergeCell ref="A20:F20"/>
    <mergeCell ref="J20:O20"/>
    <mergeCell ref="A27:F27"/>
    <mergeCell ref="J27:O27"/>
    <mergeCell ref="A28:F28"/>
    <mergeCell ref="J28:O28"/>
    <mergeCell ref="A29:F29"/>
    <mergeCell ref="J29:O29"/>
    <mergeCell ref="A24:F24"/>
    <mergeCell ref="J24:O24"/>
    <mergeCell ref="A25:F25"/>
    <mergeCell ref="J25:O25"/>
    <mergeCell ref="A26:F26"/>
    <mergeCell ref="J26:O26"/>
    <mergeCell ref="A33:F33"/>
    <mergeCell ref="J33:O33"/>
    <mergeCell ref="A34:F34"/>
    <mergeCell ref="J34:N34"/>
    <mergeCell ref="A36:F36"/>
    <mergeCell ref="J36:O36"/>
    <mergeCell ref="A30:F30"/>
    <mergeCell ref="J30:O30"/>
    <mergeCell ref="A31:F31"/>
    <mergeCell ref="J31:O31"/>
    <mergeCell ref="A32:F32"/>
    <mergeCell ref="J32:O32"/>
    <mergeCell ref="A41:F41"/>
    <mergeCell ref="J41:O41"/>
    <mergeCell ref="A42:F42"/>
    <mergeCell ref="J42:O42"/>
    <mergeCell ref="A43:F43"/>
    <mergeCell ref="J43:O43"/>
    <mergeCell ref="A37:F37"/>
    <mergeCell ref="J37:O37"/>
    <mergeCell ref="A38:F38"/>
    <mergeCell ref="J38:O38"/>
    <mergeCell ref="A39:F39"/>
    <mergeCell ref="J39:N39"/>
    <mergeCell ref="A48:F48"/>
    <mergeCell ref="J48:O48"/>
    <mergeCell ref="A49:F49"/>
    <mergeCell ref="J49:O49"/>
    <mergeCell ref="A50:E50"/>
    <mergeCell ref="J50:O50"/>
    <mergeCell ref="A44:F44"/>
    <mergeCell ref="J44:O44"/>
    <mergeCell ref="A45:F45"/>
    <mergeCell ref="J45:N45"/>
    <mergeCell ref="A46:F46"/>
    <mergeCell ref="A47:F47"/>
    <mergeCell ref="J55:O55"/>
    <mergeCell ref="A56:F56"/>
    <mergeCell ref="J56:O56"/>
    <mergeCell ref="A57:F57"/>
    <mergeCell ref="J57:N57"/>
    <mergeCell ref="A58:E58"/>
    <mergeCell ref="J58:P58"/>
    <mergeCell ref="A51:F51"/>
    <mergeCell ref="J51:O51"/>
    <mergeCell ref="A52:F52"/>
    <mergeCell ref="J52:O52"/>
    <mergeCell ref="J53:O53"/>
    <mergeCell ref="J54:O54"/>
    <mergeCell ref="A62:F62"/>
    <mergeCell ref="J62:N62"/>
    <mergeCell ref="A63:E63"/>
    <mergeCell ref="A65:F65"/>
    <mergeCell ref="A66:F66"/>
    <mergeCell ref="A59:F59"/>
    <mergeCell ref="J59:O59"/>
    <mergeCell ref="A60:F60"/>
    <mergeCell ref="J60:O60"/>
    <mergeCell ref="A61:F61"/>
    <mergeCell ref="J61:O61"/>
    <mergeCell ref="J63:P63"/>
    <mergeCell ref="J65:O65"/>
    <mergeCell ref="J66:O66"/>
    <mergeCell ref="A71:F71"/>
    <mergeCell ref="A72:F72"/>
    <mergeCell ref="A73:F73"/>
    <mergeCell ref="A74:F74"/>
    <mergeCell ref="A75:F75"/>
    <mergeCell ref="A76:F76"/>
    <mergeCell ref="A67:F67"/>
    <mergeCell ref="J67:O67"/>
    <mergeCell ref="A68:F68"/>
    <mergeCell ref="A69:F69"/>
    <mergeCell ref="A70:F70"/>
    <mergeCell ref="J68:O68"/>
    <mergeCell ref="J69:O69"/>
    <mergeCell ref="J70:O70"/>
    <mergeCell ref="J75:P75"/>
    <mergeCell ref="A87:E87"/>
    <mergeCell ref="A88:E88"/>
    <mergeCell ref="A89:E89"/>
    <mergeCell ref="A90:F90"/>
    <mergeCell ref="A91:F91"/>
    <mergeCell ref="A92:E92"/>
    <mergeCell ref="A80:E80"/>
    <mergeCell ref="A82:E82"/>
    <mergeCell ref="A83:E83"/>
    <mergeCell ref="A84:E84"/>
    <mergeCell ref="A85:E85"/>
    <mergeCell ref="A86:E86"/>
    <mergeCell ref="A108:E108"/>
    <mergeCell ref="A101:E101"/>
    <mergeCell ref="A103:G103"/>
    <mergeCell ref="A104:F104"/>
    <mergeCell ref="A105:F105"/>
    <mergeCell ref="A106:F106"/>
    <mergeCell ref="A107:F107"/>
    <mergeCell ref="A94:G94"/>
    <mergeCell ref="A95:F95"/>
    <mergeCell ref="A97:F97"/>
    <mergeCell ref="A98:F98"/>
    <mergeCell ref="A99:F99"/>
    <mergeCell ref="A100:F100"/>
  </mergeCells>
  <pageMargins left="0.74803149606299213" right="0.74803149606299213" top="0.39370078740157483" bottom="0.39370078740157483" header="0.51181102362204722" footer="0.51181102362204722"/>
  <pageSetup paperSize="9" scale="78" orientation="portrait" verticalDpi="0" r:id="rId1"/>
  <rowBreaks count="1" manualBreakCount="1">
    <brk id="57" max="16" man="1"/>
  </rowBreaks>
  <colBreaks count="1" manualBreakCount="1">
    <brk id="9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view="pageBreakPreview" zoomScale="60" zoomScaleNormal="100" workbookViewId="0">
      <selection activeCell="G5" sqref="A5:G5"/>
    </sheetView>
  </sheetViews>
  <sheetFormatPr defaultColWidth="9.28515625" defaultRowHeight="15.75" x14ac:dyDescent="0.25"/>
  <cols>
    <col min="1" max="6" width="9.28515625" style="15"/>
    <col min="7" max="7" width="21" style="24" customWidth="1"/>
    <col min="8" max="8" width="10.5703125" style="15" customWidth="1"/>
    <col min="10" max="15" width="9.28515625" style="15"/>
    <col min="16" max="16" width="21" style="24" customWidth="1"/>
    <col min="17" max="17" width="10.5703125" style="15" customWidth="1"/>
  </cols>
  <sheetData>
    <row r="1" spans="1:17" ht="40.5" customHeight="1" x14ac:dyDescent="0.3">
      <c r="A1" s="91" t="s">
        <v>63</v>
      </c>
      <c r="B1" s="91"/>
      <c r="C1" s="91"/>
      <c r="D1" s="91"/>
      <c r="E1" s="91"/>
      <c r="F1" s="91"/>
      <c r="G1" s="91"/>
      <c r="J1" s="91" t="s">
        <v>63</v>
      </c>
      <c r="K1" s="91"/>
      <c r="L1" s="91"/>
      <c r="M1" s="91"/>
      <c r="N1" s="91"/>
      <c r="O1" s="91"/>
      <c r="P1" s="91"/>
    </row>
    <row r="2" spans="1:17" x14ac:dyDescent="0.25">
      <c r="A2" s="92" t="s">
        <v>64</v>
      </c>
      <c r="B2" s="92"/>
      <c r="C2" s="92"/>
      <c r="D2" s="92"/>
      <c r="E2" s="92"/>
      <c r="F2" s="92"/>
      <c r="G2" s="92"/>
      <c r="J2" s="92" t="s">
        <v>64</v>
      </c>
      <c r="K2" s="92"/>
      <c r="L2" s="92"/>
      <c r="M2" s="92"/>
      <c r="N2" s="92"/>
      <c r="O2" s="92"/>
      <c r="P2" s="92"/>
    </row>
    <row r="3" spans="1:17" x14ac:dyDescent="0.25">
      <c r="A3" s="92" t="s">
        <v>65</v>
      </c>
      <c r="B3" s="92"/>
      <c r="C3" s="92"/>
      <c r="D3" s="92"/>
      <c r="E3" s="92"/>
      <c r="F3" s="92"/>
      <c r="G3" s="92"/>
      <c r="J3" s="92" t="s">
        <v>73</v>
      </c>
      <c r="K3" s="92"/>
      <c r="L3" s="92"/>
      <c r="M3" s="92"/>
      <c r="N3" s="92"/>
      <c r="O3" s="92"/>
      <c r="P3" s="92"/>
    </row>
    <row r="4" spans="1:17" ht="24" customHeight="1" x14ac:dyDescent="0.25">
      <c r="A4" s="109" t="s">
        <v>60</v>
      </c>
      <c r="B4" s="109"/>
      <c r="C4" s="109"/>
      <c r="D4" s="109"/>
      <c r="E4" s="109"/>
      <c r="F4" s="109"/>
    </row>
    <row r="5" spans="1:17" x14ac:dyDescent="0.25">
      <c r="A5" s="9"/>
      <c r="B5" s="9"/>
      <c r="C5" s="9"/>
      <c r="D5" s="9"/>
      <c r="E5" s="9"/>
      <c r="F5" s="9"/>
      <c r="J5" s="81" t="s">
        <v>16</v>
      </c>
      <c r="K5" s="81"/>
      <c r="L5" s="81"/>
      <c r="M5" s="81"/>
      <c r="N5" s="81"/>
      <c r="O5" s="81"/>
      <c r="P5" s="12"/>
    </row>
    <row r="6" spans="1:17" s="7" customFormat="1" ht="15.75" customHeight="1" x14ac:dyDescent="0.25">
      <c r="A6" s="56" t="s">
        <v>61</v>
      </c>
      <c r="B6" s="57"/>
      <c r="C6" s="57"/>
      <c r="D6" s="57"/>
      <c r="E6" s="57"/>
      <c r="F6" s="58"/>
      <c r="G6" s="6">
        <f>+G14+G35+G44+G50+G67+G77+G84</f>
        <v>15245405.950000001</v>
      </c>
      <c r="H6" s="16"/>
      <c r="J6" s="72"/>
      <c r="K6" s="72"/>
      <c r="L6" s="72"/>
      <c r="M6" s="72"/>
      <c r="N6" s="72"/>
      <c r="O6" s="72"/>
      <c r="P6" s="12"/>
      <c r="Q6" s="16"/>
    </row>
    <row r="7" spans="1:17" ht="15.75" customHeight="1" x14ac:dyDescent="0.25">
      <c r="A7" s="56" t="s">
        <v>62</v>
      </c>
      <c r="B7" s="57"/>
      <c r="C7" s="57"/>
      <c r="D7" s="57"/>
      <c r="E7" s="57"/>
      <c r="F7" s="58"/>
      <c r="G7" s="6">
        <f>+G15+G36+G45+G51+G68+G78+G85</f>
        <v>1617449.0499999998</v>
      </c>
      <c r="J7" s="76" t="s">
        <v>78</v>
      </c>
      <c r="K7" s="77"/>
      <c r="L7" s="77"/>
      <c r="M7" s="77"/>
      <c r="N7" s="77"/>
      <c r="O7" s="78"/>
      <c r="P7" s="4">
        <v>25780.45</v>
      </c>
    </row>
    <row r="8" spans="1:17" ht="15.75" customHeight="1" x14ac:dyDescent="0.25">
      <c r="A8" s="85" t="s">
        <v>67</v>
      </c>
      <c r="B8" s="85"/>
      <c r="C8" s="85"/>
      <c r="D8" s="85"/>
      <c r="E8" s="85"/>
      <c r="F8" s="17"/>
      <c r="G8" s="18">
        <f>+G6+G7</f>
        <v>16862855</v>
      </c>
      <c r="J8" s="56" t="s">
        <v>52</v>
      </c>
      <c r="K8" s="57"/>
      <c r="L8" s="57"/>
      <c r="M8" s="57"/>
      <c r="N8" s="57"/>
      <c r="O8" s="58"/>
      <c r="P8" s="6">
        <f>SUM(P7:P7)</f>
        <v>25780.45</v>
      </c>
    </row>
    <row r="9" spans="1:17" x14ac:dyDescent="0.25">
      <c r="A9" s="10"/>
      <c r="B9" s="10"/>
      <c r="C9" s="10"/>
      <c r="D9" s="10"/>
      <c r="E9" s="10"/>
      <c r="F9" s="17"/>
      <c r="G9" s="18"/>
      <c r="J9" s="73"/>
      <c r="K9" s="74"/>
      <c r="L9" s="74"/>
      <c r="M9" s="74"/>
      <c r="N9" s="74"/>
      <c r="O9" s="75"/>
      <c r="P9" s="4"/>
    </row>
    <row r="10" spans="1:17" ht="15.75" customHeight="1" x14ac:dyDescent="0.25">
      <c r="A10" s="81" t="s">
        <v>49</v>
      </c>
      <c r="B10" s="81"/>
      <c r="C10" s="81"/>
      <c r="D10" s="81"/>
      <c r="E10" s="81"/>
      <c r="F10" s="81"/>
      <c r="G10" s="81"/>
      <c r="J10" s="85" t="s">
        <v>1</v>
      </c>
      <c r="K10" s="85"/>
      <c r="L10" s="85"/>
      <c r="M10" s="85"/>
      <c r="N10" s="85"/>
      <c r="O10" s="17"/>
      <c r="P10" s="18">
        <f>+P8+P9</f>
        <v>25780.45</v>
      </c>
    </row>
    <row r="11" spans="1:17" x14ac:dyDescent="0.25">
      <c r="J11" s="81" t="s">
        <v>3</v>
      </c>
      <c r="K11" s="81"/>
      <c r="L11" s="81"/>
      <c r="M11" s="81"/>
      <c r="N11" s="81"/>
      <c r="O11" s="81"/>
      <c r="P11" s="12"/>
    </row>
    <row r="12" spans="1:17" ht="15.75" customHeight="1" x14ac:dyDescent="0.25">
      <c r="A12" s="76" t="s">
        <v>50</v>
      </c>
      <c r="B12" s="77"/>
      <c r="C12" s="77"/>
      <c r="D12" s="77"/>
      <c r="E12" s="77"/>
      <c r="F12" s="78"/>
      <c r="G12" s="25">
        <v>10955642.050000001</v>
      </c>
      <c r="J12" s="72"/>
      <c r="K12" s="72"/>
      <c r="L12" s="72"/>
      <c r="M12" s="72"/>
      <c r="N12" s="72"/>
      <c r="O12" s="72"/>
      <c r="P12" s="12"/>
    </row>
    <row r="13" spans="1:17" x14ac:dyDescent="0.25">
      <c r="A13" s="76" t="s">
        <v>51</v>
      </c>
      <c r="B13" s="77"/>
      <c r="C13" s="77"/>
      <c r="D13" s="77"/>
      <c r="E13" s="77"/>
      <c r="F13" s="78"/>
      <c r="G13" s="4">
        <v>2341388.6</v>
      </c>
      <c r="J13" s="73" t="s">
        <v>79</v>
      </c>
      <c r="K13" s="74"/>
      <c r="L13" s="74"/>
      <c r="M13" s="74"/>
      <c r="N13" s="74"/>
      <c r="O13" s="75"/>
      <c r="P13" s="4">
        <v>40797.120000000003</v>
      </c>
    </row>
    <row r="14" spans="1:17" s="7" customFormat="1" ht="15.75" customHeight="1" x14ac:dyDescent="0.25">
      <c r="A14" s="56" t="s">
        <v>53</v>
      </c>
      <c r="B14" s="57"/>
      <c r="C14" s="57"/>
      <c r="D14" s="57"/>
      <c r="E14" s="57"/>
      <c r="F14" s="58"/>
      <c r="G14" s="6">
        <f>+G12+G13</f>
        <v>13297030.65</v>
      </c>
      <c r="H14" s="16"/>
      <c r="J14" s="20" t="s">
        <v>74</v>
      </c>
      <c r="K14" s="21"/>
      <c r="L14" s="22"/>
      <c r="M14" s="22"/>
      <c r="N14" s="22"/>
      <c r="O14" s="23"/>
      <c r="P14" s="4">
        <v>783.85</v>
      </c>
      <c r="Q14" s="16"/>
    </row>
    <row r="15" spans="1:17" ht="15.75" customHeight="1" x14ac:dyDescent="0.25">
      <c r="A15" s="73" t="s">
        <v>54</v>
      </c>
      <c r="B15" s="74"/>
      <c r="C15" s="74"/>
      <c r="D15" s="74"/>
      <c r="E15" s="74"/>
      <c r="F15" s="75"/>
      <c r="G15" s="4">
        <v>273212.34999999998</v>
      </c>
      <c r="J15" s="76" t="s">
        <v>75</v>
      </c>
      <c r="K15" s="77"/>
      <c r="L15" s="77"/>
      <c r="M15" s="77"/>
      <c r="N15" s="77"/>
      <c r="O15" s="78"/>
      <c r="P15" s="4">
        <v>2700</v>
      </c>
    </row>
    <row r="16" spans="1:17" ht="15.75" customHeight="1" x14ac:dyDescent="0.25">
      <c r="A16" s="85" t="s">
        <v>68</v>
      </c>
      <c r="B16" s="85"/>
      <c r="C16" s="85"/>
      <c r="D16" s="85"/>
      <c r="E16" s="85"/>
      <c r="F16" s="17"/>
      <c r="G16" s="18">
        <f>+G14+G15</f>
        <v>13570243</v>
      </c>
      <c r="J16" s="101" t="s">
        <v>76</v>
      </c>
      <c r="K16" s="102"/>
      <c r="L16" s="102"/>
      <c r="M16" s="102"/>
      <c r="N16" s="102"/>
      <c r="O16" s="103"/>
      <c r="P16" s="110">
        <v>3200</v>
      </c>
    </row>
    <row r="17" spans="1:17" ht="15.75" customHeight="1" x14ac:dyDescent="0.25">
      <c r="J17" s="104"/>
      <c r="K17" s="105"/>
      <c r="L17" s="105"/>
      <c r="M17" s="105"/>
      <c r="N17" s="105"/>
      <c r="O17" s="106"/>
      <c r="P17" s="111"/>
    </row>
    <row r="18" spans="1:17" ht="15.75" customHeight="1" x14ac:dyDescent="0.25">
      <c r="J18" s="108" t="s">
        <v>77</v>
      </c>
      <c r="K18" s="108"/>
      <c r="L18" s="108"/>
      <c r="M18" s="108"/>
      <c r="N18" s="108"/>
      <c r="O18" s="108"/>
      <c r="P18" s="4">
        <v>6900</v>
      </c>
    </row>
    <row r="19" spans="1:17" s="1" customFormat="1" ht="15.75" customHeight="1" x14ac:dyDescent="0.25">
      <c r="A19" s="107" t="s">
        <v>0</v>
      </c>
      <c r="B19" s="107"/>
      <c r="C19" s="107"/>
      <c r="D19" s="107"/>
      <c r="E19" s="107"/>
      <c r="F19" s="107"/>
      <c r="G19" s="18"/>
      <c r="H19" s="11"/>
      <c r="J19" s="56" t="s">
        <v>57</v>
      </c>
      <c r="K19" s="57"/>
      <c r="L19" s="57"/>
      <c r="M19" s="57"/>
      <c r="N19" s="57"/>
      <c r="O19" s="58"/>
      <c r="P19" s="6">
        <f>SUM(P13:P18)</f>
        <v>54380.97</v>
      </c>
      <c r="Q19" s="11"/>
    </row>
    <row r="20" spans="1:17" s="1" customFormat="1" ht="15.75" customHeight="1" x14ac:dyDescent="0.25">
      <c r="A20" s="56" t="s">
        <v>66</v>
      </c>
      <c r="B20" s="57"/>
      <c r="C20" s="57"/>
      <c r="D20" s="57"/>
      <c r="E20" s="57"/>
      <c r="F20" s="58"/>
      <c r="G20" s="26">
        <f>+G35+G44+G50+G67+G77+G84</f>
        <v>1948375.2999999998</v>
      </c>
      <c r="H20" s="11"/>
      <c r="J20" s="73"/>
      <c r="K20" s="74"/>
      <c r="L20" s="74"/>
      <c r="M20" s="74"/>
      <c r="N20" s="74"/>
      <c r="O20" s="75"/>
      <c r="P20" s="4"/>
      <c r="Q20" s="11"/>
    </row>
    <row r="21" spans="1:17" ht="15.75" customHeight="1" x14ac:dyDescent="0.25">
      <c r="A21" s="108" t="s">
        <v>48</v>
      </c>
      <c r="B21" s="108"/>
      <c r="C21" s="108"/>
      <c r="D21" s="108"/>
      <c r="E21" s="108"/>
      <c r="F21" s="108"/>
      <c r="G21" s="25">
        <f>+G36+G45+G51+G68+G78+G85</f>
        <v>1344236.7</v>
      </c>
      <c r="J21" s="85" t="s">
        <v>11</v>
      </c>
      <c r="K21" s="85"/>
      <c r="L21" s="85"/>
      <c r="M21" s="85"/>
      <c r="N21" s="85"/>
      <c r="O21" s="17"/>
      <c r="P21" s="18">
        <f>+P19+P20</f>
        <v>54380.97</v>
      </c>
    </row>
    <row r="22" spans="1:17" ht="15.75" customHeight="1" x14ac:dyDescent="0.25">
      <c r="A22" s="85" t="s">
        <v>67</v>
      </c>
      <c r="B22" s="85"/>
      <c r="C22" s="85"/>
      <c r="D22" s="85"/>
      <c r="E22" s="85"/>
      <c r="F22" s="17"/>
      <c r="G22" s="18">
        <f>+G20+G21</f>
        <v>3292612</v>
      </c>
    </row>
    <row r="23" spans="1:17" ht="15.75" customHeight="1" x14ac:dyDescent="0.25">
      <c r="J23" s="81" t="s">
        <v>37</v>
      </c>
      <c r="K23" s="81"/>
      <c r="L23" s="81"/>
      <c r="M23" s="81"/>
      <c r="N23" s="81"/>
      <c r="O23" s="81"/>
      <c r="P23" s="81"/>
    </row>
    <row r="24" spans="1:17" s="1" customFormat="1" ht="15.75" customHeight="1" x14ac:dyDescent="0.25">
      <c r="A24" s="81" t="s">
        <v>16</v>
      </c>
      <c r="B24" s="81"/>
      <c r="C24" s="81"/>
      <c r="D24" s="81"/>
      <c r="E24" s="81"/>
      <c r="F24" s="81"/>
      <c r="G24" s="12"/>
      <c r="H24" s="13"/>
      <c r="J24" s="72"/>
      <c r="K24" s="72"/>
      <c r="L24" s="72"/>
      <c r="M24" s="72"/>
      <c r="N24" s="72"/>
      <c r="O24" s="72"/>
      <c r="P24" s="12"/>
      <c r="Q24" s="13"/>
    </row>
    <row r="25" spans="1:17" s="1" customFormat="1" ht="15.75" customHeight="1" x14ac:dyDescent="0.25">
      <c r="A25" s="72"/>
      <c r="B25" s="72"/>
      <c r="C25" s="72"/>
      <c r="D25" s="72"/>
      <c r="E25" s="72"/>
      <c r="F25" s="72"/>
      <c r="G25" s="12"/>
      <c r="H25" s="13"/>
      <c r="J25" s="80" t="s">
        <v>40</v>
      </c>
      <c r="K25" s="80"/>
      <c r="L25" s="80"/>
      <c r="M25" s="80"/>
      <c r="N25" s="80"/>
      <c r="O25" s="80"/>
      <c r="P25" s="5">
        <v>0.04</v>
      </c>
      <c r="Q25" s="13"/>
    </row>
    <row r="26" spans="1:17" s="1" customFormat="1" x14ac:dyDescent="0.25">
      <c r="A26" s="76" t="s">
        <v>17</v>
      </c>
      <c r="B26" s="77"/>
      <c r="C26" s="77"/>
      <c r="D26" s="77"/>
      <c r="E26" s="77"/>
      <c r="F26" s="78"/>
      <c r="G26" s="4">
        <f>18413.15+15978.53+988+4239.32+4415.44+2178.11</f>
        <v>46212.55</v>
      </c>
      <c r="H26" s="13"/>
      <c r="J26" s="56" t="s">
        <v>58</v>
      </c>
      <c r="K26" s="57"/>
      <c r="L26" s="57"/>
      <c r="M26" s="57"/>
      <c r="N26" s="57"/>
      <c r="O26" s="58"/>
      <c r="P26" s="8">
        <f>SUM(P25:P25)</f>
        <v>0.04</v>
      </c>
      <c r="Q26" s="13"/>
    </row>
    <row r="27" spans="1:17" s="1" customFormat="1" x14ac:dyDescent="0.25">
      <c r="A27" s="80" t="s">
        <v>26</v>
      </c>
      <c r="B27" s="80"/>
      <c r="C27" s="80"/>
      <c r="D27" s="80"/>
      <c r="E27" s="80"/>
      <c r="F27" s="80"/>
      <c r="G27" s="4">
        <f>6999+2995.37</f>
        <v>9994.369999999999</v>
      </c>
      <c r="H27" s="13"/>
      <c r="J27" s="73"/>
      <c r="K27" s="74"/>
      <c r="L27" s="74"/>
      <c r="M27" s="74"/>
      <c r="N27" s="74"/>
      <c r="O27" s="75"/>
      <c r="P27" s="4"/>
      <c r="Q27" s="13"/>
    </row>
    <row r="28" spans="1:17" s="1" customFormat="1" x14ac:dyDescent="0.25">
      <c r="A28" s="80" t="s">
        <v>18</v>
      </c>
      <c r="B28" s="80"/>
      <c r="C28" s="80"/>
      <c r="D28" s="80"/>
      <c r="E28" s="80"/>
      <c r="F28" s="80"/>
      <c r="G28" s="4">
        <v>8100</v>
      </c>
      <c r="H28" s="13"/>
      <c r="J28" s="85" t="s">
        <v>70</v>
      </c>
      <c r="K28" s="85"/>
      <c r="L28" s="85"/>
      <c r="M28" s="85"/>
      <c r="N28" s="85"/>
      <c r="O28" s="17"/>
      <c r="P28" s="18">
        <f>+P26+P27</f>
        <v>0.04</v>
      </c>
      <c r="Q28" s="13"/>
    </row>
    <row r="29" spans="1:17" s="1" customFormat="1" x14ac:dyDescent="0.25">
      <c r="A29" s="76" t="s">
        <v>19</v>
      </c>
      <c r="B29" s="77"/>
      <c r="C29" s="77"/>
      <c r="D29" s="77"/>
      <c r="E29" s="77"/>
      <c r="F29" s="78"/>
      <c r="G29" s="4">
        <v>52920</v>
      </c>
      <c r="H29" s="13"/>
      <c r="J29" s="15"/>
      <c r="K29" s="15"/>
      <c r="L29" s="15"/>
      <c r="M29" s="15"/>
      <c r="N29" s="15"/>
      <c r="O29" s="15"/>
      <c r="P29" s="24"/>
      <c r="Q29" s="13"/>
    </row>
    <row r="30" spans="1:17" s="1" customFormat="1" x14ac:dyDescent="0.25">
      <c r="A30" s="76" t="s">
        <v>20</v>
      </c>
      <c r="B30" s="77"/>
      <c r="C30" s="77"/>
      <c r="D30" s="77"/>
      <c r="E30" s="77"/>
      <c r="F30" s="78"/>
      <c r="G30" s="4">
        <v>3540</v>
      </c>
      <c r="H30" s="13"/>
      <c r="J30" s="15"/>
      <c r="K30" s="15"/>
      <c r="L30" s="15"/>
      <c r="M30" s="15"/>
      <c r="N30" s="15"/>
      <c r="O30" s="15"/>
      <c r="P30" s="24"/>
      <c r="Q30" s="13"/>
    </row>
    <row r="31" spans="1:17" s="1" customFormat="1" ht="27" customHeight="1" x14ac:dyDescent="0.25">
      <c r="A31" s="73" t="s">
        <v>21</v>
      </c>
      <c r="B31" s="74"/>
      <c r="C31" s="74"/>
      <c r="D31" s="74"/>
      <c r="E31" s="74"/>
      <c r="F31" s="75"/>
      <c r="G31" s="4">
        <f>18375+3340</f>
        <v>21715</v>
      </c>
      <c r="H31" s="13"/>
      <c r="J31" s="15" t="s">
        <v>12</v>
      </c>
      <c r="K31" s="15"/>
      <c r="L31" s="15"/>
      <c r="M31" s="15"/>
      <c r="N31" s="15"/>
      <c r="O31" s="15" t="s">
        <v>13</v>
      </c>
      <c r="P31" s="24"/>
      <c r="Q31" s="13"/>
    </row>
    <row r="32" spans="1:17" s="1" customFormat="1" x14ac:dyDescent="0.25">
      <c r="A32" s="80" t="s">
        <v>22</v>
      </c>
      <c r="B32" s="80"/>
      <c r="C32" s="80"/>
      <c r="D32" s="80"/>
      <c r="E32" s="80"/>
      <c r="F32" s="80"/>
      <c r="G32" s="4">
        <v>7899.76</v>
      </c>
      <c r="H32" s="13"/>
      <c r="J32" s="15" t="s">
        <v>14</v>
      </c>
      <c r="K32" s="15"/>
      <c r="L32" s="15"/>
      <c r="M32" s="15"/>
      <c r="N32" s="15"/>
      <c r="O32" s="15" t="s">
        <v>15</v>
      </c>
      <c r="P32" s="24"/>
      <c r="Q32" s="13"/>
    </row>
    <row r="33" spans="1:17" s="1" customFormat="1" x14ac:dyDescent="0.25">
      <c r="A33" s="80" t="s">
        <v>23</v>
      </c>
      <c r="B33" s="80"/>
      <c r="C33" s="80"/>
      <c r="D33" s="80"/>
      <c r="E33" s="80"/>
      <c r="F33" s="80"/>
      <c r="G33" s="4">
        <v>7771.01</v>
      </c>
      <c r="H33" s="13"/>
      <c r="J33" s="15"/>
      <c r="K33" s="15"/>
      <c r="L33" s="15"/>
      <c r="M33" s="15"/>
      <c r="N33" s="15"/>
      <c r="O33" s="15"/>
      <c r="P33" s="24"/>
      <c r="Q33" s="13"/>
    </row>
    <row r="34" spans="1:17" s="1" customFormat="1" ht="31.5" customHeight="1" x14ac:dyDescent="0.25">
      <c r="A34" s="73" t="s">
        <v>72</v>
      </c>
      <c r="B34" s="74"/>
      <c r="C34" s="74"/>
      <c r="D34" s="74"/>
      <c r="E34" s="74"/>
      <c r="F34" s="75"/>
      <c r="G34" s="4">
        <f>3198+2400</f>
        <v>5598</v>
      </c>
      <c r="H34" s="13"/>
      <c r="J34" s="15"/>
      <c r="K34" s="15"/>
      <c r="L34" s="15"/>
      <c r="M34" s="15"/>
      <c r="N34" s="15"/>
      <c r="O34" s="15"/>
      <c r="P34" s="24"/>
      <c r="Q34" s="13"/>
    </row>
    <row r="35" spans="1:17" s="1" customFormat="1" ht="24.95" customHeight="1" x14ac:dyDescent="0.25">
      <c r="A35" s="56" t="s">
        <v>52</v>
      </c>
      <c r="B35" s="57"/>
      <c r="C35" s="57"/>
      <c r="D35" s="57"/>
      <c r="E35" s="57"/>
      <c r="F35" s="58"/>
      <c r="G35" s="6">
        <f>SUM(G26:G34)</f>
        <v>163750.69</v>
      </c>
      <c r="H35" s="13"/>
      <c r="J35" s="15"/>
      <c r="K35" s="15"/>
      <c r="L35" s="15"/>
      <c r="M35" s="15"/>
      <c r="N35" s="15"/>
      <c r="O35" s="15"/>
      <c r="P35" s="24"/>
      <c r="Q35" s="13"/>
    </row>
    <row r="36" spans="1:17" s="1" customFormat="1" ht="23.25" customHeight="1" x14ac:dyDescent="0.25">
      <c r="A36" s="73" t="s">
        <v>36</v>
      </c>
      <c r="B36" s="74"/>
      <c r="C36" s="74"/>
      <c r="D36" s="74"/>
      <c r="E36" s="74"/>
      <c r="F36" s="75"/>
      <c r="G36" s="4">
        <v>32669.31</v>
      </c>
      <c r="H36" s="19"/>
      <c r="I36" s="2"/>
      <c r="J36" s="15"/>
      <c r="K36" s="15"/>
      <c r="L36" s="15"/>
      <c r="M36" s="15"/>
      <c r="N36" s="15"/>
      <c r="O36" s="15"/>
      <c r="P36" s="24"/>
      <c r="Q36" s="19"/>
    </row>
    <row r="37" spans="1:17" s="1" customFormat="1" ht="23.25" customHeight="1" x14ac:dyDescent="0.25">
      <c r="A37" s="85" t="s">
        <v>1</v>
      </c>
      <c r="B37" s="85"/>
      <c r="C37" s="85"/>
      <c r="D37" s="85"/>
      <c r="E37" s="85"/>
      <c r="F37" s="17"/>
      <c r="G37" s="18">
        <f>+G35+G36</f>
        <v>196420</v>
      </c>
      <c r="H37" s="19"/>
      <c r="I37" s="2"/>
      <c r="J37" s="15"/>
      <c r="K37" s="15"/>
      <c r="L37" s="15"/>
      <c r="M37" s="15"/>
      <c r="N37" s="15"/>
      <c r="O37" s="15"/>
      <c r="P37" s="24"/>
      <c r="Q37" s="19"/>
    </row>
    <row r="39" spans="1:17" s="1" customFormat="1" ht="15.75" customHeight="1" x14ac:dyDescent="0.25">
      <c r="A39" s="81" t="s">
        <v>24</v>
      </c>
      <c r="B39" s="81"/>
      <c r="C39" s="81"/>
      <c r="D39" s="81"/>
      <c r="E39" s="81"/>
      <c r="F39" s="81"/>
      <c r="G39" s="81"/>
      <c r="H39" s="13"/>
      <c r="J39" s="15"/>
      <c r="K39" s="15"/>
      <c r="L39" s="15"/>
      <c r="M39" s="15"/>
      <c r="N39" s="15"/>
      <c r="O39" s="15"/>
      <c r="P39" s="24"/>
      <c r="Q39" s="13"/>
    </row>
    <row r="40" spans="1:17" s="1" customFormat="1" x14ac:dyDescent="0.25">
      <c r="A40" s="72"/>
      <c r="B40" s="72"/>
      <c r="C40" s="72"/>
      <c r="D40" s="72"/>
      <c r="E40" s="72"/>
      <c r="F40" s="72"/>
      <c r="G40" s="12"/>
      <c r="H40" s="13"/>
      <c r="J40" s="15"/>
      <c r="K40" s="15"/>
      <c r="L40" s="15"/>
      <c r="M40" s="15"/>
      <c r="N40" s="15"/>
      <c r="O40" s="15"/>
      <c r="P40" s="24"/>
      <c r="Q40" s="13"/>
    </row>
    <row r="41" spans="1:17" s="1" customFormat="1" x14ac:dyDescent="0.25">
      <c r="A41" s="76" t="s">
        <v>27</v>
      </c>
      <c r="B41" s="77"/>
      <c r="C41" s="77"/>
      <c r="D41" s="77"/>
      <c r="E41" s="77"/>
      <c r="F41" s="78"/>
      <c r="G41" s="4">
        <f>1677+1315</f>
        <v>2992</v>
      </c>
      <c r="H41" s="13"/>
      <c r="J41" s="15"/>
      <c r="K41" s="15"/>
      <c r="L41" s="15"/>
      <c r="M41" s="15"/>
      <c r="N41" s="15"/>
      <c r="O41" s="15"/>
      <c r="P41" s="24"/>
      <c r="Q41" s="13"/>
    </row>
    <row r="42" spans="1:17" s="1" customFormat="1" x14ac:dyDescent="0.25">
      <c r="A42" s="80" t="s">
        <v>28</v>
      </c>
      <c r="B42" s="80"/>
      <c r="C42" s="80"/>
      <c r="D42" s="80"/>
      <c r="E42" s="80"/>
      <c r="F42" s="80"/>
      <c r="G42" s="4">
        <v>500</v>
      </c>
      <c r="H42" s="13"/>
      <c r="J42" s="15"/>
      <c r="K42" s="15"/>
      <c r="L42" s="15"/>
      <c r="M42" s="15"/>
      <c r="N42" s="15"/>
      <c r="O42" s="15"/>
      <c r="P42" s="24"/>
      <c r="Q42" s="13"/>
    </row>
    <row r="43" spans="1:17" s="1" customFormat="1" x14ac:dyDescent="0.25">
      <c r="A43" s="80" t="s">
        <v>29</v>
      </c>
      <c r="B43" s="80"/>
      <c r="C43" s="80"/>
      <c r="D43" s="80"/>
      <c r="E43" s="80"/>
      <c r="F43" s="80"/>
      <c r="G43" s="4">
        <v>690</v>
      </c>
      <c r="H43" s="13"/>
      <c r="J43" s="15"/>
      <c r="K43" s="15"/>
      <c r="L43" s="15"/>
      <c r="M43" s="15"/>
      <c r="N43" s="15"/>
      <c r="O43" s="15"/>
      <c r="P43" s="24"/>
      <c r="Q43" s="13"/>
    </row>
    <row r="44" spans="1:17" s="1" customFormat="1" x14ac:dyDescent="0.25">
      <c r="A44" s="56" t="s">
        <v>55</v>
      </c>
      <c r="B44" s="57"/>
      <c r="C44" s="57"/>
      <c r="D44" s="57"/>
      <c r="E44" s="57"/>
      <c r="F44" s="58"/>
      <c r="G44" s="6">
        <f>SUM(G41:G43)</f>
        <v>4182</v>
      </c>
      <c r="H44" s="13"/>
      <c r="J44" s="15"/>
      <c r="K44" s="15"/>
      <c r="L44" s="15"/>
      <c r="M44" s="15"/>
      <c r="N44" s="15"/>
      <c r="O44" s="15"/>
      <c r="P44" s="24"/>
      <c r="Q44" s="13"/>
    </row>
    <row r="45" spans="1:17" s="1" customFormat="1" x14ac:dyDescent="0.25">
      <c r="A45" s="73" t="s">
        <v>35</v>
      </c>
      <c r="B45" s="74"/>
      <c r="C45" s="74"/>
      <c r="D45" s="74"/>
      <c r="E45" s="74"/>
      <c r="F45" s="75"/>
      <c r="G45" s="4">
        <v>28</v>
      </c>
      <c r="H45" s="13"/>
      <c r="J45" s="15"/>
      <c r="K45" s="15"/>
      <c r="L45" s="15"/>
      <c r="M45" s="15"/>
      <c r="N45" s="15"/>
      <c r="O45" s="15"/>
      <c r="P45" s="24"/>
      <c r="Q45" s="13"/>
    </row>
    <row r="46" spans="1:17" s="1" customFormat="1" ht="23.25" customHeight="1" x14ac:dyDescent="0.25">
      <c r="A46" s="85" t="s">
        <v>25</v>
      </c>
      <c r="B46" s="85"/>
      <c r="C46" s="85"/>
      <c r="D46" s="85"/>
      <c r="E46" s="85"/>
      <c r="F46" s="17"/>
      <c r="G46" s="18">
        <f>+G44+G45</f>
        <v>4210</v>
      </c>
      <c r="H46" s="19"/>
      <c r="I46" s="2"/>
      <c r="J46" s="15"/>
      <c r="K46" s="15"/>
      <c r="L46" s="15"/>
      <c r="M46" s="15"/>
      <c r="N46" s="15"/>
      <c r="O46" s="15"/>
      <c r="P46" s="24"/>
      <c r="Q46" s="19"/>
    </row>
    <row r="48" spans="1:17" s="1" customFormat="1" x14ac:dyDescent="0.25">
      <c r="A48" s="79" t="s">
        <v>2</v>
      </c>
      <c r="B48" s="79"/>
      <c r="C48" s="79"/>
      <c r="D48" s="79"/>
      <c r="E48" s="79"/>
      <c r="F48" s="79"/>
      <c r="G48" s="12"/>
      <c r="H48" s="13"/>
      <c r="J48" s="15"/>
      <c r="K48" s="15"/>
      <c r="L48" s="15"/>
      <c r="M48" s="15"/>
      <c r="N48" s="15"/>
      <c r="O48" s="15"/>
      <c r="P48" s="24"/>
      <c r="Q48" s="13"/>
    </row>
    <row r="49" spans="1:17" x14ac:dyDescent="0.25">
      <c r="A49" s="80" t="s">
        <v>47</v>
      </c>
      <c r="B49" s="80"/>
      <c r="C49" s="80"/>
      <c r="D49" s="80"/>
      <c r="E49" s="80"/>
      <c r="F49" s="80"/>
      <c r="G49" s="4">
        <v>603981.09</v>
      </c>
    </row>
    <row r="50" spans="1:17" x14ac:dyDescent="0.25">
      <c r="A50" s="56" t="s">
        <v>56</v>
      </c>
      <c r="B50" s="57"/>
      <c r="C50" s="57"/>
      <c r="D50" s="57"/>
      <c r="E50" s="57"/>
      <c r="F50" s="58"/>
      <c r="G50" s="6">
        <f>+G49</f>
        <v>603981.09</v>
      </c>
    </row>
    <row r="51" spans="1:17" x14ac:dyDescent="0.25">
      <c r="A51" s="73" t="s">
        <v>46</v>
      </c>
      <c r="B51" s="74"/>
      <c r="C51" s="74"/>
      <c r="D51" s="74"/>
      <c r="E51" s="74"/>
      <c r="F51" s="75"/>
      <c r="G51" s="4">
        <v>424059.91</v>
      </c>
    </row>
    <row r="52" spans="1:17" x14ac:dyDescent="0.25">
      <c r="A52" s="85" t="s">
        <v>69</v>
      </c>
      <c r="B52" s="85"/>
      <c r="C52" s="85"/>
      <c r="D52" s="85"/>
      <c r="E52" s="85"/>
      <c r="F52" s="17"/>
      <c r="G52" s="18">
        <f>+G50+G51</f>
        <v>1028041</v>
      </c>
    </row>
    <row r="53" spans="1:17" x14ac:dyDescent="0.25">
      <c r="A53" s="10"/>
      <c r="B53" s="10"/>
      <c r="C53" s="10"/>
      <c r="D53" s="10"/>
      <c r="E53" s="10"/>
      <c r="F53" s="17"/>
      <c r="G53" s="18"/>
    </row>
    <row r="54" spans="1:17" s="1" customFormat="1" x14ac:dyDescent="0.25">
      <c r="A54" s="81" t="s">
        <v>3</v>
      </c>
      <c r="B54" s="81"/>
      <c r="C54" s="81"/>
      <c r="D54" s="81"/>
      <c r="E54" s="81"/>
      <c r="F54" s="81"/>
      <c r="G54" s="12"/>
      <c r="H54" s="13"/>
      <c r="J54" s="15"/>
      <c r="K54" s="15"/>
      <c r="L54" s="15"/>
      <c r="M54" s="15"/>
      <c r="N54" s="15"/>
      <c r="O54" s="15"/>
      <c r="P54" s="24"/>
      <c r="Q54" s="13"/>
    </row>
    <row r="55" spans="1:17" s="1" customFormat="1" x14ac:dyDescent="0.25">
      <c r="A55" s="72"/>
      <c r="B55" s="72"/>
      <c r="C55" s="72"/>
      <c r="D55" s="72"/>
      <c r="E55" s="72"/>
      <c r="F55" s="72"/>
      <c r="G55" s="12"/>
      <c r="H55" s="13"/>
      <c r="J55" s="15"/>
      <c r="K55" s="15"/>
      <c r="L55" s="15"/>
      <c r="M55" s="15"/>
      <c r="N55" s="15"/>
      <c r="O55" s="15"/>
      <c r="P55" s="24"/>
      <c r="Q55" s="13"/>
    </row>
    <row r="56" spans="1:17" s="1" customFormat="1" ht="33" customHeight="1" x14ac:dyDescent="0.25">
      <c r="A56" s="73" t="s">
        <v>4</v>
      </c>
      <c r="B56" s="74"/>
      <c r="C56" s="74"/>
      <c r="D56" s="74"/>
      <c r="E56" s="74"/>
      <c r="F56" s="75"/>
      <c r="G56" s="4">
        <v>10440</v>
      </c>
      <c r="H56" s="13"/>
      <c r="J56" s="15"/>
      <c r="K56" s="15"/>
      <c r="L56" s="15"/>
      <c r="M56" s="15"/>
      <c r="N56" s="15"/>
      <c r="O56" s="15"/>
      <c r="P56" s="24"/>
      <c r="Q56" s="13"/>
    </row>
    <row r="57" spans="1:17" s="1" customFormat="1" x14ac:dyDescent="0.25">
      <c r="A57" s="20" t="s">
        <v>5</v>
      </c>
      <c r="B57" s="21"/>
      <c r="C57" s="22"/>
      <c r="D57" s="22"/>
      <c r="E57" s="22"/>
      <c r="F57" s="23"/>
      <c r="G57" s="4">
        <v>1870.85</v>
      </c>
      <c r="H57" s="13"/>
      <c r="J57" s="15"/>
      <c r="K57" s="15"/>
      <c r="L57" s="15"/>
      <c r="M57" s="15"/>
      <c r="N57" s="15"/>
      <c r="O57" s="15"/>
      <c r="P57" s="24"/>
      <c r="Q57" s="13"/>
    </row>
    <row r="58" spans="1:17" s="1" customFormat="1" x14ac:dyDescent="0.25">
      <c r="A58" s="76" t="s">
        <v>30</v>
      </c>
      <c r="B58" s="77"/>
      <c r="C58" s="77"/>
      <c r="D58" s="77"/>
      <c r="E58" s="77"/>
      <c r="F58" s="78"/>
      <c r="G58" s="4">
        <v>1540.4</v>
      </c>
      <c r="H58" s="13"/>
      <c r="J58" s="15"/>
      <c r="K58" s="15"/>
      <c r="L58" s="15"/>
      <c r="M58" s="15"/>
      <c r="N58" s="15"/>
      <c r="O58" s="15"/>
      <c r="P58" s="24"/>
      <c r="Q58" s="28"/>
    </row>
    <row r="59" spans="1:17" s="1" customFormat="1" x14ac:dyDescent="0.25">
      <c r="A59" s="80" t="s">
        <v>6</v>
      </c>
      <c r="B59" s="80"/>
      <c r="C59" s="80"/>
      <c r="D59" s="80"/>
      <c r="E59" s="80"/>
      <c r="F59" s="80"/>
      <c r="G59" s="4">
        <v>1422</v>
      </c>
      <c r="H59" s="13"/>
      <c r="J59" s="15"/>
      <c r="K59" s="15"/>
      <c r="L59" s="15"/>
      <c r="M59" s="15"/>
      <c r="N59" s="15"/>
      <c r="O59" s="15"/>
      <c r="P59" s="24"/>
      <c r="Q59" s="13"/>
    </row>
    <row r="60" spans="1:17" s="1" customFormat="1" x14ac:dyDescent="0.25">
      <c r="A60" s="76" t="s">
        <v>32</v>
      </c>
      <c r="B60" s="77"/>
      <c r="C60" s="77"/>
      <c r="D60" s="77"/>
      <c r="E60" s="77"/>
      <c r="F60" s="78"/>
      <c r="G60" s="4">
        <v>4095.46</v>
      </c>
      <c r="H60" s="13"/>
      <c r="J60" s="15"/>
      <c r="K60" s="15"/>
      <c r="L60" s="15"/>
      <c r="M60" s="15"/>
      <c r="N60" s="15"/>
      <c r="O60" s="15"/>
      <c r="P60" s="24"/>
      <c r="Q60" s="13"/>
    </row>
    <row r="61" spans="1:17" s="1" customFormat="1" ht="32.25" customHeight="1" x14ac:dyDescent="0.25">
      <c r="A61" s="73" t="s">
        <v>33</v>
      </c>
      <c r="B61" s="74"/>
      <c r="C61" s="74"/>
      <c r="D61" s="74"/>
      <c r="E61" s="74"/>
      <c r="F61" s="75"/>
      <c r="G61" s="4">
        <v>2913</v>
      </c>
      <c r="H61" s="13"/>
      <c r="J61" s="15"/>
      <c r="K61" s="15"/>
      <c r="L61" s="15"/>
      <c r="M61" s="15"/>
      <c r="N61" s="15"/>
      <c r="O61" s="15"/>
      <c r="P61" s="24"/>
      <c r="Q61" s="13"/>
    </row>
    <row r="62" spans="1:17" s="1" customFormat="1" x14ac:dyDescent="0.25">
      <c r="A62" s="76" t="s">
        <v>7</v>
      </c>
      <c r="B62" s="77"/>
      <c r="C62" s="77"/>
      <c r="D62" s="77"/>
      <c r="E62" s="77"/>
      <c r="F62" s="78"/>
      <c r="G62" s="4">
        <f>6885+31147+1809</f>
        <v>39841</v>
      </c>
      <c r="H62" s="13"/>
      <c r="J62" s="15"/>
      <c r="K62" s="15"/>
      <c r="L62" s="15"/>
      <c r="M62" s="15"/>
      <c r="N62" s="15"/>
      <c r="O62" s="15"/>
      <c r="P62" s="24"/>
      <c r="Q62" s="13"/>
    </row>
    <row r="63" spans="1:17" s="1" customFormat="1" x14ac:dyDescent="0.25">
      <c r="A63" s="76" t="s">
        <v>31</v>
      </c>
      <c r="B63" s="77"/>
      <c r="C63" s="77"/>
      <c r="D63" s="77"/>
      <c r="E63" s="77"/>
      <c r="F63" s="78"/>
      <c r="G63" s="4">
        <v>512.78</v>
      </c>
      <c r="H63" s="13"/>
      <c r="J63" s="15"/>
      <c r="K63" s="15"/>
      <c r="L63" s="15"/>
      <c r="M63" s="15"/>
      <c r="N63" s="15"/>
      <c r="O63" s="15"/>
      <c r="P63" s="24"/>
      <c r="Q63" s="13"/>
    </row>
    <row r="64" spans="1:17" s="3" customFormat="1" ht="15.75" customHeight="1" x14ac:dyDescent="0.25">
      <c r="A64" s="80" t="s">
        <v>8</v>
      </c>
      <c r="B64" s="80"/>
      <c r="C64" s="80"/>
      <c r="D64" s="80"/>
      <c r="E64" s="80"/>
      <c r="F64" s="80"/>
      <c r="G64" s="4">
        <f>1119.92+773.57-542</f>
        <v>1351.4900000000002</v>
      </c>
      <c r="H64" s="13"/>
      <c r="J64" s="15"/>
      <c r="K64" s="15"/>
      <c r="L64" s="15"/>
      <c r="M64" s="15"/>
      <c r="N64" s="15"/>
      <c r="O64" s="15"/>
      <c r="P64" s="24"/>
      <c r="Q64" s="13"/>
    </row>
    <row r="65" spans="1:17" s="1" customFormat="1" x14ac:dyDescent="0.25">
      <c r="A65" s="80" t="s">
        <v>9</v>
      </c>
      <c r="B65" s="80"/>
      <c r="C65" s="80"/>
      <c r="D65" s="80"/>
      <c r="E65" s="80"/>
      <c r="F65" s="80"/>
      <c r="G65" s="4">
        <f>3071-614.2</f>
        <v>2456.8000000000002</v>
      </c>
      <c r="H65" s="14"/>
      <c r="I65"/>
      <c r="J65" s="15"/>
      <c r="K65" s="15"/>
      <c r="L65" s="15"/>
      <c r="M65" s="15"/>
      <c r="N65" s="15"/>
      <c r="O65" s="15"/>
      <c r="P65" s="24"/>
      <c r="Q65" s="15"/>
    </row>
    <row r="66" spans="1:17" s="1" customFormat="1" x14ac:dyDescent="0.25">
      <c r="A66" s="80" t="s">
        <v>10</v>
      </c>
      <c r="B66" s="80"/>
      <c r="C66" s="80"/>
      <c r="D66" s="80"/>
      <c r="E66" s="80"/>
      <c r="F66" s="80"/>
      <c r="G66" s="4">
        <v>1208.68</v>
      </c>
      <c r="H66" s="14"/>
      <c r="I66"/>
      <c r="J66" s="15"/>
      <c r="K66" s="15"/>
      <c r="L66" s="15"/>
      <c r="M66" s="15"/>
      <c r="N66" s="15"/>
      <c r="O66" s="15"/>
      <c r="P66" s="24"/>
      <c r="Q66" s="15"/>
    </row>
    <row r="67" spans="1:17" s="1" customFormat="1" ht="15.75" customHeight="1" x14ac:dyDescent="0.25">
      <c r="A67" s="56" t="s">
        <v>57</v>
      </c>
      <c r="B67" s="57"/>
      <c r="C67" s="57"/>
      <c r="D67" s="57"/>
      <c r="E67" s="57"/>
      <c r="F67" s="58"/>
      <c r="G67" s="6">
        <f>SUM(G56:G66)</f>
        <v>67652.459999999992</v>
      </c>
      <c r="H67" s="14"/>
      <c r="I67"/>
      <c r="J67" s="15"/>
      <c r="K67" s="15"/>
      <c r="L67" s="15"/>
      <c r="M67" s="15"/>
      <c r="N67" s="15"/>
      <c r="O67" s="15"/>
      <c r="P67" s="24"/>
      <c r="Q67" s="15"/>
    </row>
    <row r="68" spans="1:17" s="1" customFormat="1" ht="16.5" customHeight="1" x14ac:dyDescent="0.25">
      <c r="A68" s="73" t="s">
        <v>34</v>
      </c>
      <c r="B68" s="74"/>
      <c r="C68" s="74"/>
      <c r="D68" s="74"/>
      <c r="E68" s="74"/>
      <c r="F68" s="75"/>
      <c r="G68" s="4">
        <v>14600.54</v>
      </c>
      <c r="H68" s="13"/>
      <c r="I68"/>
      <c r="J68" s="15"/>
      <c r="K68" s="15"/>
      <c r="L68" s="15"/>
      <c r="M68" s="15"/>
      <c r="N68" s="15"/>
      <c r="O68" s="15"/>
      <c r="P68" s="24"/>
      <c r="Q68" s="15"/>
    </row>
    <row r="69" spans="1:17" s="1" customFormat="1" ht="23.25" customHeight="1" x14ac:dyDescent="0.25">
      <c r="A69" s="85" t="s">
        <v>11</v>
      </c>
      <c r="B69" s="85"/>
      <c r="C69" s="85"/>
      <c r="D69" s="85"/>
      <c r="E69" s="85"/>
      <c r="F69" s="17"/>
      <c r="G69" s="18">
        <f>+G67+G68</f>
        <v>82253</v>
      </c>
      <c r="H69" s="19"/>
      <c r="I69"/>
      <c r="J69" s="15"/>
      <c r="K69" s="15"/>
      <c r="L69" s="15"/>
      <c r="M69" s="15"/>
      <c r="N69" s="15"/>
      <c r="O69" s="15"/>
      <c r="P69" s="24"/>
      <c r="Q69" s="15"/>
    </row>
    <row r="70" spans="1:17" ht="15.75" customHeight="1" x14ac:dyDescent="0.25"/>
    <row r="71" spans="1:17" ht="15.75" customHeight="1" x14ac:dyDescent="0.25">
      <c r="A71" s="81" t="s">
        <v>37</v>
      </c>
      <c r="B71" s="81"/>
      <c r="C71" s="81"/>
      <c r="D71" s="81"/>
      <c r="E71" s="81"/>
      <c r="F71" s="81"/>
      <c r="G71" s="81"/>
    </row>
    <row r="72" spans="1:17" x14ac:dyDescent="0.25">
      <c r="A72" s="72"/>
      <c r="B72" s="72"/>
      <c r="C72" s="72"/>
      <c r="D72" s="72"/>
      <c r="E72" s="72"/>
      <c r="F72" s="72"/>
      <c r="G72" s="12"/>
    </row>
    <row r="73" spans="1:17" ht="15.75" customHeight="1" x14ac:dyDescent="0.25">
      <c r="A73" s="80" t="s">
        <v>40</v>
      </c>
      <c r="B73" s="80"/>
      <c r="C73" s="80"/>
      <c r="D73" s="80"/>
      <c r="E73" s="80"/>
      <c r="F73" s="80"/>
      <c r="G73" s="5">
        <v>888287.73</v>
      </c>
    </row>
    <row r="74" spans="1:17" x14ac:dyDescent="0.25">
      <c r="A74" s="27" t="s">
        <v>41</v>
      </c>
      <c r="B74" s="20"/>
      <c r="C74" s="20"/>
      <c r="D74" s="20"/>
      <c r="E74" s="20"/>
      <c r="F74" s="20"/>
      <c r="G74" s="5">
        <v>42671.07</v>
      </c>
    </row>
    <row r="75" spans="1:17" ht="15.75" customHeight="1" x14ac:dyDescent="0.25">
      <c r="A75" s="93" t="s">
        <v>38</v>
      </c>
      <c r="B75" s="94"/>
      <c r="C75" s="94"/>
      <c r="D75" s="94"/>
      <c r="E75" s="94"/>
      <c r="F75" s="95"/>
      <c r="G75" s="5">
        <v>168453.13</v>
      </c>
    </row>
    <row r="76" spans="1:17" ht="32.25" customHeight="1" x14ac:dyDescent="0.25">
      <c r="A76" s="73" t="s">
        <v>39</v>
      </c>
      <c r="B76" s="74"/>
      <c r="C76" s="74"/>
      <c r="D76" s="74"/>
      <c r="E76" s="74"/>
      <c r="F76" s="75"/>
      <c r="G76" s="5">
        <v>8248.1299999999992</v>
      </c>
    </row>
    <row r="77" spans="1:17" ht="32.25" customHeight="1" x14ac:dyDescent="0.25">
      <c r="A77" s="56" t="s">
        <v>58</v>
      </c>
      <c r="B77" s="57"/>
      <c r="C77" s="57"/>
      <c r="D77" s="57"/>
      <c r="E77" s="57"/>
      <c r="F77" s="58"/>
      <c r="G77" s="8">
        <f>SUM(G73:G76)</f>
        <v>1107660.0599999998</v>
      </c>
    </row>
    <row r="78" spans="1:17" ht="15.75" customHeight="1" x14ac:dyDescent="0.25">
      <c r="A78" s="73" t="s">
        <v>45</v>
      </c>
      <c r="B78" s="74"/>
      <c r="C78" s="74"/>
      <c r="D78" s="74"/>
      <c r="E78" s="74"/>
      <c r="F78" s="75"/>
      <c r="G78" s="4">
        <v>872577.94</v>
      </c>
    </row>
    <row r="79" spans="1:17" x14ac:dyDescent="0.25">
      <c r="A79" s="85" t="s">
        <v>70</v>
      </c>
      <c r="B79" s="85"/>
      <c r="C79" s="85"/>
      <c r="D79" s="85"/>
      <c r="E79" s="85"/>
      <c r="F79" s="17"/>
      <c r="G79" s="18">
        <f>+G77+G78</f>
        <v>1980237.9999999998</v>
      </c>
    </row>
    <row r="81" spans="1:7" ht="15.75" customHeight="1" x14ac:dyDescent="0.25">
      <c r="A81" s="81" t="s">
        <v>42</v>
      </c>
      <c r="B81" s="81"/>
      <c r="C81" s="81"/>
      <c r="D81" s="81"/>
      <c r="E81" s="81"/>
      <c r="F81" s="81"/>
      <c r="G81" s="81"/>
    </row>
    <row r="82" spans="1:7" x14ac:dyDescent="0.25">
      <c r="A82" s="72"/>
      <c r="B82" s="72"/>
      <c r="C82" s="72"/>
      <c r="D82" s="72"/>
      <c r="E82" s="72"/>
      <c r="F82" s="72"/>
      <c r="G82" s="12"/>
    </row>
    <row r="83" spans="1:7" ht="30.75" customHeight="1" x14ac:dyDescent="0.25">
      <c r="A83" s="73" t="s">
        <v>43</v>
      </c>
      <c r="B83" s="74"/>
      <c r="C83" s="74"/>
      <c r="D83" s="74"/>
      <c r="E83" s="74"/>
      <c r="F83" s="75"/>
      <c r="G83" s="5">
        <v>1149</v>
      </c>
    </row>
    <row r="84" spans="1:7" ht="27.75" customHeight="1" x14ac:dyDescent="0.25">
      <c r="A84" s="56" t="s">
        <v>59</v>
      </c>
      <c r="B84" s="57"/>
      <c r="C84" s="57"/>
      <c r="D84" s="57"/>
      <c r="E84" s="57"/>
      <c r="F84" s="58"/>
      <c r="G84" s="8">
        <f>+G83</f>
        <v>1149</v>
      </c>
    </row>
    <row r="85" spans="1:7" x14ac:dyDescent="0.25">
      <c r="A85" s="73" t="s">
        <v>44</v>
      </c>
      <c r="B85" s="74"/>
      <c r="C85" s="74"/>
      <c r="D85" s="74"/>
      <c r="E85" s="74"/>
      <c r="F85" s="75"/>
      <c r="G85" s="4">
        <v>301</v>
      </c>
    </row>
    <row r="86" spans="1:7" x14ac:dyDescent="0.25">
      <c r="A86" s="85" t="s">
        <v>71</v>
      </c>
      <c r="B86" s="85"/>
      <c r="C86" s="85"/>
      <c r="D86" s="85"/>
      <c r="E86" s="85"/>
      <c r="F86" s="17"/>
      <c r="G86" s="18">
        <f>+G85+G84</f>
        <v>1450</v>
      </c>
    </row>
    <row r="90" spans="1:7" x14ac:dyDescent="0.25">
      <c r="A90" s="15" t="s">
        <v>12</v>
      </c>
      <c r="F90" s="15" t="s">
        <v>13</v>
      </c>
    </row>
    <row r="91" spans="1:7" x14ac:dyDescent="0.25">
      <c r="A91" s="15" t="s">
        <v>14</v>
      </c>
      <c r="F91" s="15" t="s">
        <v>15</v>
      </c>
    </row>
  </sheetData>
  <mergeCells count="98">
    <mergeCell ref="J23:P23"/>
    <mergeCell ref="P16:P17"/>
    <mergeCell ref="J21:N21"/>
    <mergeCell ref="J28:N28"/>
    <mergeCell ref="J24:O24"/>
    <mergeCell ref="J25:O25"/>
    <mergeCell ref="J27:O27"/>
    <mergeCell ref="J19:O19"/>
    <mergeCell ref="J20:O20"/>
    <mergeCell ref="J26:O26"/>
    <mergeCell ref="A86:E86"/>
    <mergeCell ref="J1:P1"/>
    <mergeCell ref="J2:P2"/>
    <mergeCell ref="J3:P3"/>
    <mergeCell ref="A79:E79"/>
    <mergeCell ref="A81:G81"/>
    <mergeCell ref="A82:F82"/>
    <mergeCell ref="A83:F83"/>
    <mergeCell ref="A84:F84"/>
    <mergeCell ref="A85:F85"/>
    <mergeCell ref="A72:F72"/>
    <mergeCell ref="A73:F73"/>
    <mergeCell ref="J5:O5"/>
    <mergeCell ref="J6:O6"/>
    <mergeCell ref="J7:O7"/>
    <mergeCell ref="J8:O8"/>
    <mergeCell ref="A75:F75"/>
    <mergeCell ref="A76:F76"/>
    <mergeCell ref="A77:F77"/>
    <mergeCell ref="A78:F78"/>
    <mergeCell ref="A65:F65"/>
    <mergeCell ref="A66:F66"/>
    <mergeCell ref="A67:F67"/>
    <mergeCell ref="A68:F68"/>
    <mergeCell ref="A69:E69"/>
    <mergeCell ref="A71:G71"/>
    <mergeCell ref="A64:F64"/>
    <mergeCell ref="A51:F51"/>
    <mergeCell ref="A52:E52"/>
    <mergeCell ref="A54:F54"/>
    <mergeCell ref="A55:F55"/>
    <mergeCell ref="A56:F56"/>
    <mergeCell ref="A58:F58"/>
    <mergeCell ref="A59:F59"/>
    <mergeCell ref="A60:F60"/>
    <mergeCell ref="A61:F61"/>
    <mergeCell ref="A62:F62"/>
    <mergeCell ref="A63:F63"/>
    <mergeCell ref="A50:F50"/>
    <mergeCell ref="A37:E37"/>
    <mergeCell ref="A39:G39"/>
    <mergeCell ref="A40:F40"/>
    <mergeCell ref="A41:F41"/>
    <mergeCell ref="A42:F42"/>
    <mergeCell ref="A43:F43"/>
    <mergeCell ref="A44:F44"/>
    <mergeCell ref="A45:F45"/>
    <mergeCell ref="A46:E46"/>
    <mergeCell ref="A48:F48"/>
    <mergeCell ref="A49:F49"/>
    <mergeCell ref="A36:F36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22:E22"/>
    <mergeCell ref="A24:F24"/>
    <mergeCell ref="A8:E8"/>
    <mergeCell ref="A10:G10"/>
    <mergeCell ref="A12:F12"/>
    <mergeCell ref="A13:F13"/>
    <mergeCell ref="A14:F14"/>
    <mergeCell ref="A15:F15"/>
    <mergeCell ref="A21:F21"/>
    <mergeCell ref="A1:G1"/>
    <mergeCell ref="A2:G2"/>
    <mergeCell ref="A3:G3"/>
    <mergeCell ref="A4:F4"/>
    <mergeCell ref="A6:F6"/>
    <mergeCell ref="A7:F7"/>
    <mergeCell ref="J16:O17"/>
    <mergeCell ref="A16:E16"/>
    <mergeCell ref="A19:F19"/>
    <mergeCell ref="A20:F20"/>
    <mergeCell ref="J9:O9"/>
    <mergeCell ref="J10:N10"/>
    <mergeCell ref="J12:O12"/>
    <mergeCell ref="J13:O13"/>
    <mergeCell ref="J15:O15"/>
    <mergeCell ref="J18:O18"/>
    <mergeCell ref="J11:O11"/>
  </mergeCells>
  <pageMargins left="0.75" right="0.75" top="1" bottom="1" header="0.5" footer="0.5"/>
  <pageSetup paperSize="9" scale="45" orientation="portrait" verticalDpi="0" r:id="rId1"/>
  <rowBreaks count="1" manualBreakCount="1">
    <brk id="8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інф для 2023 (2)</vt:lpstr>
      <vt:lpstr>інф для 2022</vt:lpstr>
      <vt:lpstr>'інф для 2022'!Область_печати</vt:lpstr>
      <vt:lpstr>'інф для 2023 (2)'!Область_печати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Msi</cp:lastModifiedBy>
  <cp:lastPrinted>2024-02-14T11:58:51Z</cp:lastPrinted>
  <dcterms:created xsi:type="dcterms:W3CDTF">2014-01-16T09:17:00Z</dcterms:created>
  <dcterms:modified xsi:type="dcterms:W3CDTF">2024-02-14T12:24:29Z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49C189D730A441FCB0A31DCBF55785D7</vt:lpwstr>
  </property>
  <property fmtid="{D5CDD505-2E9C-101B-9397-08002B2CF9AE}" pid="3" name="KSOProductBuildVer">
    <vt:lpwstr>1049-11.2.0.11486</vt:lpwstr>
  </property>
</Properties>
</file>